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Norte" sheetId="26" r:id="rId3"/>
    <sheet name="Cajamarca" sheetId="27" r:id="rId4"/>
    <sheet name="La Libertad" sheetId="32" r:id="rId5"/>
    <sheet name="Lambayeque" sheetId="33" r:id="rId6"/>
    <sheet name="Piura" sheetId="34" r:id="rId7"/>
    <sheet name="Tumbes" sheetId="35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O75" i="32" l="1"/>
  <c r="O76" i="32"/>
  <c r="O77" i="32"/>
  <c r="O78" i="32"/>
  <c r="O74" i="32"/>
  <c r="N78" i="32" l="1"/>
  <c r="M78" i="32"/>
  <c r="L78" i="32"/>
  <c r="N77" i="32"/>
  <c r="M77" i="32"/>
  <c r="L77" i="32"/>
  <c r="N76" i="32"/>
  <c r="M76" i="32"/>
  <c r="L76" i="32"/>
  <c r="N75" i="32"/>
  <c r="M75" i="32"/>
  <c r="L75" i="32"/>
  <c r="N74" i="32"/>
  <c r="M74" i="32"/>
  <c r="L74" i="32"/>
  <c r="N76" i="27" l="1"/>
  <c r="M76" i="27"/>
  <c r="L76" i="27"/>
  <c r="N75" i="27"/>
  <c r="M75" i="27"/>
  <c r="L75" i="27"/>
  <c r="N74" i="27"/>
  <c r="M74" i="27"/>
  <c r="L74" i="27"/>
  <c r="N73" i="27"/>
  <c r="M73" i="27"/>
  <c r="L73" i="27"/>
  <c r="U61" i="26" l="1"/>
  <c r="V35" i="26"/>
  <c r="V36" i="26"/>
  <c r="V38" i="26"/>
  <c r="U35" i="26"/>
  <c r="U36" i="26"/>
  <c r="U38" i="26"/>
  <c r="N67" i="33"/>
  <c r="M67" i="33"/>
  <c r="L67" i="33"/>
  <c r="N66" i="33"/>
  <c r="M66" i="33"/>
  <c r="L66" i="33"/>
  <c r="N65" i="33"/>
  <c r="M65" i="33"/>
  <c r="L65" i="33"/>
  <c r="N63" i="33"/>
  <c r="M63" i="33"/>
  <c r="L63" i="33"/>
  <c r="N64" i="33"/>
  <c r="M64" i="33"/>
  <c r="L64" i="33"/>
  <c r="N66" i="27" l="1"/>
  <c r="M66" i="27"/>
  <c r="L66" i="27"/>
  <c r="N65" i="27"/>
  <c r="M65" i="27"/>
  <c r="L65" i="27"/>
  <c r="N64" i="27"/>
  <c r="M64" i="27"/>
  <c r="L64" i="27"/>
  <c r="N63" i="27"/>
  <c r="M63" i="27"/>
  <c r="L63" i="27"/>
  <c r="J86" i="26" l="1"/>
  <c r="H86" i="26"/>
  <c r="M71" i="26"/>
  <c r="I38" i="26" l="1"/>
  <c r="M38" i="26"/>
  <c r="L38" i="26"/>
  <c r="E38" i="26"/>
  <c r="F38" i="26"/>
  <c r="G38" i="26" s="1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I12" i="26"/>
  <c r="G12" i="26"/>
  <c r="F41" i="26" l="1"/>
  <c r="F39" i="26"/>
  <c r="F37" i="26"/>
  <c r="F40" i="26"/>
  <c r="E41" i="26"/>
  <c r="E39" i="26"/>
  <c r="E37" i="26"/>
  <c r="E40" i="26"/>
  <c r="I86" i="26"/>
  <c r="I85" i="26"/>
  <c r="I84" i="26"/>
  <c r="I83" i="26"/>
  <c r="I82" i="26"/>
  <c r="I81" i="26"/>
  <c r="I80" i="26"/>
  <c r="I79" i="26"/>
  <c r="I78" i="26"/>
  <c r="G41" i="26" l="1"/>
  <c r="J3" i="35" l="1"/>
  <c r="B4" i="35"/>
  <c r="B4" i="34"/>
  <c r="J3" i="33"/>
  <c r="J3" i="27"/>
  <c r="J3" i="32"/>
  <c r="N64" i="32"/>
  <c r="M64" i="32"/>
  <c r="L64" i="32"/>
  <c r="N67" i="32"/>
  <c r="M67" i="32"/>
  <c r="L67" i="32"/>
  <c r="N66" i="32"/>
  <c r="M66" i="32"/>
  <c r="L66" i="32"/>
  <c r="N63" i="32"/>
  <c r="M63" i="32"/>
  <c r="L63" i="32"/>
  <c r="N65" i="32"/>
  <c r="M65" i="32"/>
  <c r="L65" i="32"/>
  <c r="K52" i="27" l="1"/>
  <c r="K52" i="35" l="1"/>
  <c r="L50" i="35" s="1"/>
  <c r="F49" i="35"/>
  <c r="G43" i="35" s="1"/>
  <c r="K25" i="35"/>
  <c r="K24" i="35"/>
  <c r="J24" i="35"/>
  <c r="H24" i="35"/>
  <c r="K23" i="35"/>
  <c r="J23" i="35"/>
  <c r="H23" i="35"/>
  <c r="K22" i="35"/>
  <c r="I29" i="35" s="1"/>
  <c r="J22" i="35"/>
  <c r="H22" i="35"/>
  <c r="K21" i="35"/>
  <c r="J21" i="35"/>
  <c r="H21" i="35"/>
  <c r="K20" i="35"/>
  <c r="J20" i="35"/>
  <c r="H20" i="35"/>
  <c r="K19" i="35"/>
  <c r="J19" i="35"/>
  <c r="H19" i="35"/>
  <c r="K18" i="35"/>
  <c r="J18" i="35"/>
  <c r="H18" i="35"/>
  <c r="K17" i="35"/>
  <c r="G28" i="35" s="1"/>
  <c r="J17" i="35"/>
  <c r="H17" i="35"/>
  <c r="K16" i="35"/>
  <c r="J16" i="35"/>
  <c r="H16" i="35"/>
  <c r="K15" i="35"/>
  <c r="J15" i="35"/>
  <c r="H15" i="35"/>
  <c r="K14" i="35"/>
  <c r="J14" i="35"/>
  <c r="H14" i="35"/>
  <c r="K13" i="35"/>
  <c r="L41" i="26" s="1"/>
  <c r="J13" i="35"/>
  <c r="H13" i="35"/>
  <c r="K12" i="35"/>
  <c r="M41" i="26" s="1"/>
  <c r="J12" i="35"/>
  <c r="H12" i="35"/>
  <c r="B3" i="35"/>
  <c r="O41" i="26" l="1"/>
  <c r="I41" i="26" s="1"/>
  <c r="N41" i="26"/>
  <c r="O38" i="26"/>
  <c r="N38" i="26"/>
  <c r="L12" i="35"/>
  <c r="L16" i="35"/>
  <c r="L20" i="35"/>
  <c r="L24" i="35"/>
  <c r="L41" i="35"/>
  <c r="L47" i="35"/>
  <c r="L44" i="35"/>
  <c r="L45" i="35"/>
  <c r="L51" i="35"/>
  <c r="L43" i="35"/>
  <c r="L48" i="35"/>
  <c r="L42" i="35"/>
  <c r="L46" i="35"/>
  <c r="L49" i="35"/>
  <c r="L52" i="35"/>
  <c r="G45" i="35"/>
  <c r="G47" i="35"/>
  <c r="G42" i="35"/>
  <c r="G44" i="35"/>
  <c r="G46" i="35"/>
  <c r="G48" i="35"/>
  <c r="G49" i="35"/>
  <c r="F52" i="35"/>
  <c r="H41" i="35" s="1"/>
  <c r="G41" i="35"/>
  <c r="L13" i="35"/>
  <c r="L21" i="35"/>
  <c r="L19" i="35"/>
  <c r="L23" i="35"/>
  <c r="L14" i="35"/>
  <c r="L18" i="35"/>
  <c r="L15" i="35"/>
  <c r="L17" i="35"/>
  <c r="I27" i="35"/>
  <c r="N22" i="35"/>
  <c r="C7" i="35" s="1"/>
  <c r="G29" i="35"/>
  <c r="K29" i="35" s="1"/>
  <c r="G27" i="35"/>
  <c r="I28" i="35"/>
  <c r="K28" i="35" s="1"/>
  <c r="L22" i="35"/>
  <c r="H43" i="35" l="1"/>
  <c r="C35" i="35"/>
  <c r="H46" i="35"/>
  <c r="H51" i="35"/>
  <c r="H45" i="35"/>
  <c r="H48" i="35"/>
  <c r="H44" i="35"/>
  <c r="H52" i="35"/>
  <c r="H42" i="35"/>
  <c r="H47" i="35"/>
  <c r="K27" i="35"/>
  <c r="B4" i="26" l="1"/>
  <c r="K71" i="26"/>
  <c r="F64" i="26"/>
  <c r="F71" i="26" s="1"/>
  <c r="H65" i="26" l="1"/>
  <c r="H69" i="26"/>
  <c r="L69" i="26"/>
  <c r="L67" i="26"/>
  <c r="L65" i="26"/>
  <c r="L68" i="26"/>
  <c r="L66" i="26"/>
  <c r="L61" i="26"/>
  <c r="L57" i="26"/>
  <c r="L64" i="26"/>
  <c r="L60" i="26"/>
  <c r="L56" i="26"/>
  <c r="L63" i="26"/>
  <c r="L59" i="26"/>
  <c r="L70" i="26"/>
  <c r="L62" i="26"/>
  <c r="L58" i="26"/>
  <c r="G62" i="26"/>
  <c r="G58" i="26"/>
  <c r="G61" i="26"/>
  <c r="G60" i="26"/>
  <c r="G56" i="26"/>
  <c r="G63" i="26"/>
  <c r="G59" i="26"/>
  <c r="G57" i="26"/>
  <c r="B4" i="27"/>
  <c r="B4" i="32"/>
  <c r="L71" i="26" l="1"/>
  <c r="G64" i="26"/>
  <c r="H68" i="26"/>
  <c r="H67" i="26"/>
  <c r="H57" i="26"/>
  <c r="H62" i="26"/>
  <c r="H59" i="26"/>
  <c r="H60" i="26"/>
  <c r="H58" i="26"/>
  <c r="H63" i="26"/>
  <c r="H66" i="26"/>
  <c r="H70" i="26"/>
  <c r="H61" i="26"/>
  <c r="H56" i="26"/>
  <c r="C49" i="26"/>
  <c r="K52" i="34"/>
  <c r="L51" i="34" s="1"/>
  <c r="F49" i="34"/>
  <c r="G47" i="34" s="1"/>
  <c r="K52" i="33"/>
  <c r="L52" i="33" s="1"/>
  <c r="F49" i="33"/>
  <c r="G49" i="33" s="1"/>
  <c r="K52" i="32"/>
  <c r="L50" i="32" s="1"/>
  <c r="F49" i="32"/>
  <c r="L47" i="33" l="1"/>
  <c r="H71" i="26"/>
  <c r="L43" i="34"/>
  <c r="L45" i="34"/>
  <c r="L49" i="34"/>
  <c r="L41" i="34"/>
  <c r="L46" i="34"/>
  <c r="L50" i="34"/>
  <c r="L42" i="34"/>
  <c r="L47" i="34"/>
  <c r="L52" i="34"/>
  <c r="L44" i="34"/>
  <c r="L48" i="34"/>
  <c r="G42" i="34"/>
  <c r="G44" i="34"/>
  <c r="G46" i="34"/>
  <c r="F52" i="34"/>
  <c r="H42" i="34" s="1"/>
  <c r="G41" i="34"/>
  <c r="G43" i="34"/>
  <c r="G48" i="34"/>
  <c r="G49" i="34"/>
  <c r="G45" i="34"/>
  <c r="L43" i="33"/>
  <c r="G41" i="33"/>
  <c r="G45" i="33"/>
  <c r="G41" i="32"/>
  <c r="G43" i="32"/>
  <c r="G47" i="32"/>
  <c r="G44" i="32"/>
  <c r="G48" i="32"/>
  <c r="G45" i="32"/>
  <c r="G42" i="32"/>
  <c r="G46" i="32"/>
  <c r="L43" i="32"/>
  <c r="L42" i="33"/>
  <c r="G44" i="33"/>
  <c r="L46" i="33"/>
  <c r="L41" i="33"/>
  <c r="G43" i="33"/>
  <c r="L45" i="33"/>
  <c r="G47" i="33"/>
  <c r="L49" i="33"/>
  <c r="F52" i="33"/>
  <c r="G42" i="33"/>
  <c r="L44" i="33"/>
  <c r="G46" i="33"/>
  <c r="L48" i="33"/>
  <c r="L50" i="33"/>
  <c r="G48" i="33"/>
  <c r="L51" i="33"/>
  <c r="L47" i="32"/>
  <c r="L42" i="32"/>
  <c r="L46" i="32"/>
  <c r="G49" i="32"/>
  <c r="L51" i="32"/>
  <c r="L52" i="32"/>
  <c r="L41" i="32"/>
  <c r="L45" i="32"/>
  <c r="L49" i="32"/>
  <c r="F52" i="32"/>
  <c r="L44" i="32"/>
  <c r="L48" i="32"/>
  <c r="F49" i="27"/>
  <c r="F52" i="27" s="1"/>
  <c r="H52" i="27" s="1"/>
  <c r="H41" i="34" l="1"/>
  <c r="H46" i="34"/>
  <c r="H45" i="34"/>
  <c r="H44" i="34"/>
  <c r="H48" i="34"/>
  <c r="H43" i="34"/>
  <c r="H52" i="34"/>
  <c r="H51" i="34"/>
  <c r="H47" i="34"/>
  <c r="C35" i="34"/>
  <c r="C35" i="33"/>
  <c r="C35" i="32"/>
  <c r="H45" i="33"/>
  <c r="H41" i="33"/>
  <c r="H51" i="33"/>
  <c r="H46" i="33"/>
  <c r="H52" i="33"/>
  <c r="H47" i="33"/>
  <c r="H43" i="33"/>
  <c r="H48" i="33"/>
  <c r="H44" i="33"/>
  <c r="H42" i="33"/>
  <c r="H52" i="32"/>
  <c r="H47" i="32"/>
  <c r="H43" i="32"/>
  <c r="H48" i="32"/>
  <c r="H44" i="32"/>
  <c r="H45" i="32"/>
  <c r="H41" i="32"/>
  <c r="H42" i="32"/>
  <c r="H51" i="32"/>
  <c r="H46" i="32"/>
  <c r="G49" i="27"/>
  <c r="H44" i="27"/>
  <c r="G42" i="27"/>
  <c r="G46" i="27"/>
  <c r="H41" i="27"/>
  <c r="H45" i="27"/>
  <c r="H51" i="27"/>
  <c r="G44" i="27"/>
  <c r="G48" i="27"/>
  <c r="H43" i="27"/>
  <c r="H47" i="27"/>
  <c r="G45" i="27"/>
  <c r="H48" i="27"/>
  <c r="G43" i="27"/>
  <c r="G47" i="27"/>
  <c r="H42" i="27"/>
  <c r="H46" i="27"/>
  <c r="G41" i="27"/>
  <c r="L50" i="27"/>
  <c r="L44" i="27" l="1"/>
  <c r="L48" i="27"/>
  <c r="L52" i="27"/>
  <c r="L45" i="27"/>
  <c r="L49" i="27"/>
  <c r="L43" i="27"/>
  <c r="L47" i="27"/>
  <c r="L51" i="27"/>
  <c r="L41" i="27"/>
  <c r="L42" i="27"/>
  <c r="L46" i="27"/>
  <c r="C35" i="27" l="1"/>
  <c r="G40" i="26"/>
  <c r="G37" i="26"/>
  <c r="G39" i="26"/>
  <c r="E42" i="26" l="1"/>
  <c r="B3" i="26"/>
  <c r="B3" i="34"/>
  <c r="B3" i="33"/>
  <c r="B3" i="32"/>
  <c r="K25" i="34"/>
  <c r="K24" i="34"/>
  <c r="J24" i="34"/>
  <c r="H24" i="34"/>
  <c r="K23" i="34"/>
  <c r="J23" i="34"/>
  <c r="H23" i="34"/>
  <c r="K22" i="34"/>
  <c r="G29" i="34" s="1"/>
  <c r="J22" i="34"/>
  <c r="H22" i="34"/>
  <c r="K21" i="34"/>
  <c r="J21" i="34"/>
  <c r="H21" i="34"/>
  <c r="K20" i="34"/>
  <c r="J20" i="34"/>
  <c r="H20" i="34"/>
  <c r="K19" i="34"/>
  <c r="J19" i="34"/>
  <c r="H19" i="34"/>
  <c r="K18" i="34"/>
  <c r="J18" i="34"/>
  <c r="H18" i="34"/>
  <c r="K17" i="34"/>
  <c r="I28" i="34" s="1"/>
  <c r="J17" i="34"/>
  <c r="H17" i="34"/>
  <c r="K16" i="34"/>
  <c r="J16" i="34"/>
  <c r="H16" i="34"/>
  <c r="K15" i="34"/>
  <c r="J15" i="34"/>
  <c r="H15" i="34"/>
  <c r="K14" i="34"/>
  <c r="J14" i="34"/>
  <c r="H14" i="34"/>
  <c r="K13" i="34"/>
  <c r="J13" i="34"/>
  <c r="H13" i="34"/>
  <c r="K12" i="34"/>
  <c r="J12" i="34"/>
  <c r="H12" i="34"/>
  <c r="K25" i="33"/>
  <c r="K24" i="33"/>
  <c r="J24" i="33"/>
  <c r="H24" i="33"/>
  <c r="K23" i="33"/>
  <c r="J23" i="33"/>
  <c r="H23" i="33"/>
  <c r="K22" i="33"/>
  <c r="G29" i="33" s="1"/>
  <c r="J22" i="33"/>
  <c r="H22" i="33"/>
  <c r="K21" i="33"/>
  <c r="J21" i="33"/>
  <c r="H21" i="33"/>
  <c r="K20" i="33"/>
  <c r="J20" i="33"/>
  <c r="H20" i="33"/>
  <c r="K19" i="33"/>
  <c r="J19" i="33"/>
  <c r="H19" i="33"/>
  <c r="K18" i="33"/>
  <c r="J18" i="33"/>
  <c r="H18" i="33"/>
  <c r="K17" i="33"/>
  <c r="I28" i="33" s="1"/>
  <c r="J17" i="33"/>
  <c r="H17" i="33"/>
  <c r="K16" i="33"/>
  <c r="J16" i="33"/>
  <c r="H16" i="33"/>
  <c r="K15" i="33"/>
  <c r="J15" i="33"/>
  <c r="H15" i="33"/>
  <c r="K14" i="33"/>
  <c r="J14" i="33"/>
  <c r="H14" i="33"/>
  <c r="K13" i="33"/>
  <c r="L39" i="26" s="1"/>
  <c r="J13" i="33"/>
  <c r="H13" i="33"/>
  <c r="K12" i="33"/>
  <c r="J12" i="33"/>
  <c r="H12" i="33"/>
  <c r="K25" i="32"/>
  <c r="K24" i="32"/>
  <c r="J24" i="32"/>
  <c r="H24" i="32"/>
  <c r="K23" i="32"/>
  <c r="J23" i="32"/>
  <c r="H23" i="32"/>
  <c r="K22" i="32"/>
  <c r="G29" i="32" s="1"/>
  <c r="J22" i="32"/>
  <c r="H22" i="32"/>
  <c r="K21" i="32"/>
  <c r="J21" i="32"/>
  <c r="H21" i="32"/>
  <c r="K20" i="32"/>
  <c r="J20" i="32"/>
  <c r="H20" i="32"/>
  <c r="K19" i="32"/>
  <c r="J19" i="32"/>
  <c r="H19" i="32"/>
  <c r="K18" i="32"/>
  <c r="J18" i="32"/>
  <c r="H18" i="32"/>
  <c r="K17" i="32"/>
  <c r="I28" i="32" s="1"/>
  <c r="J17" i="32"/>
  <c r="H17" i="32"/>
  <c r="K16" i="32"/>
  <c r="J16" i="32"/>
  <c r="H16" i="32"/>
  <c r="K15" i="32"/>
  <c r="J15" i="32"/>
  <c r="H15" i="32"/>
  <c r="K14" i="32"/>
  <c r="J14" i="32"/>
  <c r="H14" i="32"/>
  <c r="K13" i="32"/>
  <c r="L37" i="26" s="1"/>
  <c r="U34" i="26" s="1"/>
  <c r="J13" i="32"/>
  <c r="H13" i="32"/>
  <c r="K12" i="32"/>
  <c r="J12" i="32"/>
  <c r="H12" i="32"/>
  <c r="G27" i="34" l="1"/>
  <c r="G27" i="33"/>
  <c r="M39" i="26"/>
  <c r="G27" i="32"/>
  <c r="M37" i="26"/>
  <c r="L15" i="33"/>
  <c r="L19" i="33"/>
  <c r="L15" i="32"/>
  <c r="L19" i="32"/>
  <c r="L13" i="34"/>
  <c r="L21" i="34"/>
  <c r="G28" i="33"/>
  <c r="K28" i="33" s="1"/>
  <c r="O37" i="26"/>
  <c r="I37" i="26" s="1"/>
  <c r="H14" i="26"/>
  <c r="H18" i="26"/>
  <c r="H22" i="26"/>
  <c r="J12" i="26"/>
  <c r="J16" i="26"/>
  <c r="K20" i="26"/>
  <c r="J24" i="26"/>
  <c r="F42" i="26"/>
  <c r="K17" i="26"/>
  <c r="I28" i="26" s="1"/>
  <c r="K21" i="26"/>
  <c r="K25" i="26"/>
  <c r="J19" i="26"/>
  <c r="K24" i="26"/>
  <c r="H15" i="26"/>
  <c r="H19" i="26"/>
  <c r="H23" i="26"/>
  <c r="H24" i="26"/>
  <c r="H20" i="26"/>
  <c r="K13" i="26"/>
  <c r="K16" i="26"/>
  <c r="H16" i="26"/>
  <c r="J14" i="26"/>
  <c r="J15" i="26"/>
  <c r="J13" i="26"/>
  <c r="K15" i="26"/>
  <c r="J20" i="26"/>
  <c r="K12" i="26"/>
  <c r="G27" i="26" s="1"/>
  <c r="J17" i="26"/>
  <c r="J21" i="26"/>
  <c r="J18" i="26"/>
  <c r="K19" i="26"/>
  <c r="K23" i="26"/>
  <c r="J23" i="26"/>
  <c r="K18" i="26"/>
  <c r="J22" i="26"/>
  <c r="K14" i="26"/>
  <c r="K22" i="26"/>
  <c r="H13" i="26"/>
  <c r="H17" i="26"/>
  <c r="H21" i="26"/>
  <c r="H12" i="26"/>
  <c r="I27" i="34"/>
  <c r="K27" i="34" s="1"/>
  <c r="L16" i="34"/>
  <c r="L20" i="34"/>
  <c r="L15" i="34"/>
  <c r="L19" i="34"/>
  <c r="L23" i="34"/>
  <c r="L14" i="34"/>
  <c r="L18" i="34"/>
  <c r="L14" i="33"/>
  <c r="L18" i="33"/>
  <c r="L13" i="33"/>
  <c r="L21" i="33"/>
  <c r="I29" i="33"/>
  <c r="K29" i="33" s="1"/>
  <c r="L16" i="33"/>
  <c r="L20" i="33"/>
  <c r="L24" i="33"/>
  <c r="L21" i="32"/>
  <c r="L12" i="34"/>
  <c r="L17" i="34"/>
  <c r="L22" i="34"/>
  <c r="G28" i="34"/>
  <c r="K28" i="34" s="1"/>
  <c r="L24" i="34"/>
  <c r="I29" i="34"/>
  <c r="K29" i="34" s="1"/>
  <c r="I27" i="33"/>
  <c r="K27" i="33" s="1"/>
  <c r="L23" i="33"/>
  <c r="L12" i="33"/>
  <c r="L17" i="33"/>
  <c r="L22" i="33"/>
  <c r="L13" i="32"/>
  <c r="L16" i="32"/>
  <c r="L20" i="32"/>
  <c r="L14" i="32"/>
  <c r="L18" i="32"/>
  <c r="G28" i="32"/>
  <c r="K28" i="32" s="1"/>
  <c r="N22" i="34"/>
  <c r="C7" i="34" s="1"/>
  <c r="N22" i="33"/>
  <c r="C7" i="33" s="1"/>
  <c r="L12" i="32"/>
  <c r="L17" i="32"/>
  <c r="L22" i="32"/>
  <c r="L23" i="32"/>
  <c r="N22" i="32"/>
  <c r="C7" i="32" s="1"/>
  <c r="I27" i="32"/>
  <c r="K27" i="32" s="1"/>
  <c r="I29" i="32"/>
  <c r="K29" i="32" s="1"/>
  <c r="L24" i="32"/>
  <c r="B3" i="27"/>
  <c r="N37" i="26" l="1"/>
  <c r="V34" i="26"/>
  <c r="O39" i="26"/>
  <c r="I39" i="26" s="1"/>
  <c r="N39" i="26"/>
  <c r="L20" i="26"/>
  <c r="L19" i="26"/>
  <c r="L24" i="26"/>
  <c r="L13" i="26"/>
  <c r="G42" i="26"/>
  <c r="L17" i="26"/>
  <c r="L23" i="26"/>
  <c r="G28" i="26"/>
  <c r="K28" i="26" s="1"/>
  <c r="N22" i="26"/>
  <c r="C7" i="26" s="1"/>
  <c r="L15" i="26"/>
  <c r="L18" i="26"/>
  <c r="L16" i="26"/>
  <c r="I27" i="26"/>
  <c r="K27" i="26" s="1"/>
  <c r="L12" i="26"/>
  <c r="L21" i="26"/>
  <c r="L14" i="26"/>
  <c r="L22" i="26"/>
  <c r="I29" i="26"/>
  <c r="G29" i="26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12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12" i="27"/>
  <c r="H38" i="26" l="1"/>
  <c r="H41" i="26"/>
  <c r="H40" i="26"/>
  <c r="H37" i="26"/>
  <c r="N22" i="27"/>
  <c r="C7" i="27" s="1"/>
  <c r="M40" i="26"/>
  <c r="V37" i="26" s="1"/>
  <c r="L40" i="26"/>
  <c r="K29" i="26"/>
  <c r="H42" i="26"/>
  <c r="H39" i="26"/>
  <c r="L21" i="27"/>
  <c r="L17" i="27"/>
  <c r="L13" i="27"/>
  <c r="L24" i="27"/>
  <c r="L20" i="27"/>
  <c r="L16" i="27"/>
  <c r="L23" i="27"/>
  <c r="L19" i="27"/>
  <c r="L15" i="27"/>
  <c r="L18" i="27"/>
  <c r="L14" i="27"/>
  <c r="G27" i="27"/>
  <c r="I27" i="27"/>
  <c r="I29" i="27"/>
  <c r="G29" i="27"/>
  <c r="L22" i="27"/>
  <c r="G28" i="27"/>
  <c r="I28" i="27"/>
  <c r="L12" i="27"/>
  <c r="L42" i="26" l="1"/>
  <c r="U37" i="26"/>
  <c r="N40" i="26"/>
  <c r="N42" i="26" s="1"/>
  <c r="O40" i="26"/>
  <c r="I40" i="26" s="1"/>
  <c r="M42" i="26"/>
  <c r="K28" i="27"/>
  <c r="K27" i="27"/>
  <c r="K29" i="27"/>
  <c r="O42" i="26" l="1"/>
  <c r="B4" i="33"/>
</calcChain>
</file>

<file path=xl/sharedStrings.xml><?xml version="1.0" encoding="utf-8"?>
<sst xmlns="http://schemas.openxmlformats.org/spreadsheetml/2006/main" count="563" uniqueCount="123">
  <si>
    <t>Índice</t>
  </si>
  <si>
    <t>Nacionales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</si>
  <si>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</si>
  <si>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</si>
  <si>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</si>
  <si>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</si>
  <si>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</si>
  <si>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</si>
  <si>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</si>
  <si>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</si>
  <si>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</si>
  <si>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</si>
  <si>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</si>
  <si>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</si>
  <si>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</si>
  <si>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Var. %</t>
  </si>
  <si>
    <t>Extranjeros</t>
  </si>
  <si>
    <t>Total</t>
  </si>
  <si>
    <t>Año</t>
  </si>
  <si>
    <t xml:space="preserve">Arribo de ciudadanos a establecimientos de hospedaje, 2003-2016 </t>
  </si>
  <si>
    <t>1. Arribo de ciudadanos a establecimientos de hospedaje*</t>
  </si>
  <si>
    <t>* Personas que llegan a un establecimiento de hospedaje y se registran para ocupar una habitación por uno o más días, contra pago por este servicio, cualquiera sea su edad o sexo</t>
  </si>
  <si>
    <t>La tasa de crecimiento promedio anual durante los últimos 10 años es de:</t>
  </si>
  <si>
    <t>Participación:</t>
  </si>
  <si>
    <t>1. Arribo de ciudadanos a establecimientos de hospedaje</t>
  </si>
  <si>
    <t>Fuente: Mincetur - Encuesta Mensual de Establecimientos de Hospedaje                Elaboración: CIE- PERUCÁMARAS</t>
  </si>
  <si>
    <t>Fuente: Mincetur - Encuesta Mensual de Establecimientos de Hospedaje                        Elaboración: CIE- PERUCÁMARAS</t>
  </si>
  <si>
    <t>Región</t>
  </si>
  <si>
    <t>Par. %</t>
  </si>
  <si>
    <t>( Total de arribos al 2016)</t>
  </si>
  <si>
    <t>(Número)</t>
  </si>
  <si>
    <t>Variación</t>
  </si>
  <si>
    <t>Fuente: Mincetur                                                                        Elaboración: CIE- PERUCÁMARAS</t>
  </si>
  <si>
    <t>2. Arribo de ciudadanos a establecimientos de hospedaje*</t>
  </si>
  <si>
    <t>Estados Unidos</t>
  </si>
  <si>
    <t>Francia</t>
  </si>
  <si>
    <t>Alemania</t>
  </si>
  <si>
    <t>España</t>
  </si>
  <si>
    <t>Italia</t>
  </si>
  <si>
    <t>Reino Unido</t>
  </si>
  <si>
    <t>Argentina</t>
  </si>
  <si>
    <t>Otros</t>
  </si>
  <si>
    <t>País</t>
  </si>
  <si>
    <t>Número</t>
  </si>
  <si>
    <t>Part. %</t>
  </si>
  <si>
    <t>País de Procedencia de los huespedes extranjeros en la región, 2016</t>
  </si>
  <si>
    <t>Región de Procedencia de los huespedes Nacionales, 2016*</t>
  </si>
  <si>
    <t>* Sin considerar la misma región</t>
  </si>
  <si>
    <t>Cajamarca</t>
  </si>
  <si>
    <t>Lima provincias</t>
  </si>
  <si>
    <t>La Libertad</t>
  </si>
  <si>
    <t>Piura</t>
  </si>
  <si>
    <t xml:space="preserve">Part. % </t>
  </si>
  <si>
    <t>Fuente: Mincetur                                                                                                                                                                                     Elaboración: CIE- PERUCÁMARAS</t>
  </si>
  <si>
    <t>Canadá</t>
  </si>
  <si>
    <t>Colombia</t>
  </si>
  <si>
    <t>Chile</t>
  </si>
  <si>
    <t>2. Arribo de ciudadanos a establecimientos de hospedaje</t>
  </si>
  <si>
    <t>* Sin considerar la misma macro región</t>
  </si>
  <si>
    <t>Fuente: Mincetur                                                                                                                                       Elaboración: CIE- PERUCÁMARAS</t>
  </si>
  <si>
    <t>"Arribo de turistas nacionales y extranjeros en el 2016"</t>
  </si>
  <si>
    <t>Arequipa</t>
  </si>
  <si>
    <t>Brasil</t>
  </si>
  <si>
    <t>México</t>
  </si>
  <si>
    <t>2016</t>
  </si>
  <si>
    <t>Nacional</t>
  </si>
  <si>
    <t>Extranjero</t>
  </si>
  <si>
    <t>Variación Porcentual</t>
  </si>
  <si>
    <t>Mes</t>
  </si>
  <si>
    <t>3. Sitios Turísticos</t>
  </si>
  <si>
    <t>Fuente: Mincetur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 PERUCÁMARAS</t>
  </si>
  <si>
    <t>Días**</t>
  </si>
  <si>
    <t>** Tiempo promedio de estadías en establecimientos de hospedaje</t>
  </si>
  <si>
    <t>UE</t>
  </si>
  <si>
    <t>Norte américa</t>
  </si>
  <si>
    <t>Sud américa</t>
  </si>
  <si>
    <t>Asia</t>
  </si>
  <si>
    <t>Oceanía</t>
  </si>
  <si>
    <t>Centro américa</t>
  </si>
  <si>
    <t>Eurozona</t>
  </si>
  <si>
    <t>Var. % 16/15</t>
  </si>
  <si>
    <t>Fuente: Mincetur                                                                                             Elaboración: CIE- PERUCÁMARAS</t>
  </si>
  <si>
    <t>Información ampliada del Reporte Regional de la Macro Región Norte - Edición N° 239</t>
  </si>
  <si>
    <t>Lunes, 15 de mayo de 2017</t>
  </si>
  <si>
    <t>Norte</t>
  </si>
  <si>
    <t>Lambayeque</t>
  </si>
  <si>
    <t>Tumbes</t>
  </si>
  <si>
    <t>Cajamarca: Arribos nacionales y extranjeros – 2016</t>
  </si>
  <si>
    <t>La Libertad: Arribos nacionales y extranjeros – 2016</t>
  </si>
  <si>
    <t>Lambayeque: Arribos nacionales y extranjeros – 2016</t>
  </si>
  <si>
    <t>Piura: Arribos nacionales y extranjeros – 2016</t>
  </si>
  <si>
    <t>Tumbes: Arribos nacionales y extranjeros – 2016</t>
  </si>
  <si>
    <t xml:space="preserve">Macro Región norte: Arribos a establecimientos de hospedaje
</t>
  </si>
  <si>
    <t>Macro Región Norte: Arribos nacionales y extranjeros – 2016</t>
  </si>
  <si>
    <t>Norte: Arribos a establecimientos de hospedaje</t>
  </si>
  <si>
    <t>Lima Metropolitana y Callao</t>
  </si>
  <si>
    <t>Amazonas</t>
  </si>
  <si>
    <t>San Martín</t>
  </si>
  <si>
    <t>Lima Provincias</t>
  </si>
  <si>
    <t>Áncash</t>
  </si>
  <si>
    <t>Ecuador</t>
  </si>
  <si>
    <t>Bolivia</t>
  </si>
  <si>
    <t>Venenzuela</t>
  </si>
  <si>
    <t>Venezuela</t>
  </si>
  <si>
    <t>Africa</t>
  </si>
  <si>
    <t>Ica</t>
  </si>
  <si>
    <t>Llegada de visitantes a:</t>
  </si>
  <si>
    <t>Centro Arqueológico Ventanillas de Otuzco</t>
  </si>
  <si>
    <t>Complejo monumental Belén</t>
  </si>
  <si>
    <t>Monumento Arqueológico Cumbemayo</t>
  </si>
  <si>
    <t>Sitio Arqueológico Kuntur Wasi</t>
  </si>
  <si>
    <t>Complejo Arqueológico Huaca Arco Iris</t>
  </si>
  <si>
    <t>Complejo Arqueológico Huaca del Sol y de la Luna</t>
  </si>
  <si>
    <t>Complejo Arqueológico Huaca el Brujo</t>
  </si>
  <si>
    <t>Museo de Sitio Chan Chan</t>
  </si>
  <si>
    <t>Palacio Nikán "CASA DEL CENTRO"</t>
  </si>
  <si>
    <t>Museo de Sitio de Túcume</t>
  </si>
  <si>
    <t>Museo de Tumbas Reales del Señor de Sipán</t>
  </si>
  <si>
    <t>Museo Nacional de Arqueología y etnografía Heinrich Brunning</t>
  </si>
  <si>
    <t>Museo Nacional de Sicán</t>
  </si>
  <si>
    <t>Santuario Histórico Bosque de Pómac</t>
  </si>
  <si>
    <t>I Trimestre 2016</t>
  </si>
  <si>
    <t>I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</si>
</sst>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S/.&quot;\ #,##0.00_);\(&quot;S/.&quot;\ #,##0.00\)"/>
    <numFmt numFmtId="165" formatCode="_([$€-2]\ * #,##0.00_);_([$€-2]\ * \(#,##0.00\);_([$€-2]\ * &quot;-&quot;??_)"/>
    <numFmt numFmtId="166" formatCode="_(* #,##0.00_);_(* \(#,##0.00\);_(* &quot;-&quot;??_);_(@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  <numFmt numFmtId="172" formatCode="0.0"/>
    <numFmt numFmtId="173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 Narrow"/>
      <family val="2"/>
    </font>
    <font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Times New Roman"/>
      <family val="1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0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10" fillId="2" borderId="0" xfId="0" applyFont="1" applyFill="1"/>
    <xf numFmtId="0" fontId="0" fillId="3" borderId="0" xfId="0" applyFill="1"/>
    <xf numFmtId="0" fontId="0" fillId="2" borderId="0" xfId="0" applyFill="1" applyBorder="1"/>
    <xf numFmtId="170" fontId="0" fillId="2" borderId="0" xfId="29" applyNumberFormat="1" applyFont="1" applyFill="1" applyBorder="1"/>
    <xf numFmtId="0" fontId="13" fillId="2" borderId="0" xfId="0" applyFont="1" applyFill="1"/>
    <xf numFmtId="0" fontId="0" fillId="2" borderId="1" xfId="0" applyFill="1" applyBorder="1" applyAlignment="1">
      <alignment horizontal="center" vertical="center"/>
    </xf>
    <xf numFmtId="3" fontId="3" fillId="2" borderId="1" xfId="0" applyNumberFormat="1" applyFont="1" applyFill="1" applyBorder="1"/>
    <xf numFmtId="170" fontId="3" fillId="2" borderId="1" xfId="29" applyNumberFormat="1" applyFont="1" applyFill="1" applyBorder="1"/>
    <xf numFmtId="0" fontId="3" fillId="2" borderId="1" xfId="0" applyFont="1" applyFill="1" applyBorder="1"/>
    <xf numFmtId="0" fontId="1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170" fontId="15" fillId="2" borderId="1" xfId="29" applyNumberFormat="1" applyFont="1" applyFill="1" applyBorder="1"/>
    <xf numFmtId="170" fontId="0" fillId="2" borderId="4" xfId="29" applyNumberFormat="1" applyFont="1" applyFill="1" applyBorder="1"/>
    <xf numFmtId="0" fontId="0" fillId="2" borderId="4" xfId="0" applyFill="1" applyBorder="1" applyAlignment="1">
      <alignment horizontal="center"/>
    </xf>
    <xf numFmtId="170" fontId="0" fillId="2" borderId="6" xfId="29" applyNumberFormat="1" applyFont="1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170" fontId="16" fillId="2" borderId="0" xfId="29" applyNumberFormat="1" applyFont="1" applyFill="1" applyBorder="1" applyAlignment="1">
      <alignment horizontal="left"/>
    </xf>
    <xf numFmtId="170" fontId="16" fillId="2" borderId="11" xfId="29" applyNumberFormat="1" applyFont="1" applyFill="1" applyBorder="1" applyAlignment="1">
      <alignment horizontal="left"/>
    </xf>
    <xf numFmtId="0" fontId="0" fillId="2" borderId="0" xfId="0" applyFill="1" applyBorder="1" applyAlignment="1">
      <alignment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6" fillId="2" borderId="1" xfId="0" applyFont="1" applyFill="1" applyBorder="1"/>
    <xf numFmtId="3" fontId="16" fillId="2" borderId="1" xfId="0" applyNumberFormat="1" applyFont="1" applyFill="1" applyBorder="1"/>
    <xf numFmtId="170" fontId="16" fillId="2" borderId="1" xfId="29" applyNumberFormat="1" applyFont="1" applyFill="1" applyBorder="1"/>
    <xf numFmtId="0" fontId="16" fillId="3" borderId="1" xfId="0" applyFont="1" applyFill="1" applyBorder="1"/>
    <xf numFmtId="3" fontId="16" fillId="3" borderId="1" xfId="0" applyNumberFormat="1" applyFont="1" applyFill="1" applyBorder="1"/>
    <xf numFmtId="170" fontId="16" fillId="3" borderId="1" xfId="29" applyNumberFormat="1" applyFont="1" applyFill="1" applyBorder="1"/>
    <xf numFmtId="0" fontId="13" fillId="2" borderId="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/>
    <xf numFmtId="170" fontId="3" fillId="2" borderId="0" xfId="29" applyNumberFormat="1" applyFont="1" applyFill="1" applyBorder="1"/>
    <xf numFmtId="0" fontId="19" fillId="2" borderId="0" xfId="0" applyFont="1" applyFill="1" applyBorder="1" applyAlignment="1">
      <alignment vertical="center" wrapText="1"/>
    </xf>
    <xf numFmtId="0" fontId="3" fillId="3" borderId="0" xfId="0" applyFont="1" applyFill="1" applyBorder="1"/>
    <xf numFmtId="3" fontId="3" fillId="3" borderId="0" xfId="0" applyNumberFormat="1" applyFont="1" applyFill="1" applyBorder="1"/>
    <xf numFmtId="170" fontId="3" fillId="3" borderId="0" xfId="29" applyNumberFormat="1" applyFont="1" applyFill="1" applyBorder="1"/>
    <xf numFmtId="0" fontId="13" fillId="2" borderId="0" xfId="0" applyFont="1" applyFill="1" applyBorder="1"/>
    <xf numFmtId="0" fontId="0" fillId="2" borderId="0" xfId="0" applyFill="1" applyAlignment="1">
      <alignment vertical="top"/>
    </xf>
    <xf numFmtId="3" fontId="0" fillId="2" borderId="0" xfId="0" applyNumberFormat="1" applyFill="1" applyBorder="1"/>
    <xf numFmtId="0" fontId="4" fillId="0" borderId="0" xfId="1"/>
    <xf numFmtId="170" fontId="15" fillId="3" borderId="1" xfId="29" applyNumberFormat="1" applyFont="1" applyFill="1" applyBorder="1"/>
    <xf numFmtId="0" fontId="0" fillId="2" borderId="6" xfId="0" applyFill="1" applyBorder="1"/>
    <xf numFmtId="0" fontId="16" fillId="3" borderId="1" xfId="0" applyFont="1" applyFill="1" applyBorder="1" applyAlignment="1">
      <alignment horizontal="center" vertical="center"/>
    </xf>
    <xf numFmtId="3" fontId="16" fillId="2" borderId="6" xfId="0" applyNumberFormat="1" applyFont="1" applyFill="1" applyBorder="1"/>
    <xf numFmtId="0" fontId="17" fillId="2" borderId="4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3" fontId="22" fillId="2" borderId="0" xfId="0" applyNumberFormat="1" applyFont="1" applyFill="1" applyBorder="1" applyAlignment="1">
      <alignment horizontal="left" vertical="center" wrapText="1"/>
    </xf>
    <xf numFmtId="172" fontId="0" fillId="2" borderId="10" xfId="0" applyNumberFormat="1" applyFill="1" applyBorder="1"/>
    <xf numFmtId="3" fontId="16" fillId="2" borderId="0" xfId="0" applyNumberFormat="1" applyFont="1" applyFill="1" applyBorder="1" applyAlignment="1">
      <alignment horizontal="left"/>
    </xf>
    <xf numFmtId="3" fontId="13" fillId="2" borderId="0" xfId="0" applyNumberFormat="1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24" fillId="2" borderId="0" xfId="0" applyFont="1" applyFill="1"/>
    <xf numFmtId="0" fontId="24" fillId="2" borderId="0" xfId="0" applyFont="1" applyFill="1" applyAlignment="1">
      <alignment horizontal="center" vertical="center"/>
    </xf>
    <xf numFmtId="170" fontId="24" fillId="2" borderId="0" xfId="29" applyNumberFormat="1" applyFont="1" applyFill="1" applyAlignment="1">
      <alignment horizontal="center" vertical="center"/>
    </xf>
    <xf numFmtId="3" fontId="24" fillId="2" borderId="0" xfId="0" applyNumberFormat="1" applyFont="1" applyFill="1" applyAlignment="1">
      <alignment horizontal="center" vertical="center"/>
    </xf>
    <xf numFmtId="171" fontId="24" fillId="2" borderId="0" xfId="0" applyNumberFormat="1" applyFont="1" applyFill="1"/>
    <xf numFmtId="3" fontId="24" fillId="2" borderId="0" xfId="0" applyNumberFormat="1" applyFont="1" applyFill="1"/>
    <xf numFmtId="0" fontId="25" fillId="2" borderId="0" xfId="0" applyFont="1" applyFill="1" applyBorder="1"/>
    <xf numFmtId="3" fontId="25" fillId="2" borderId="0" xfId="0" applyNumberFormat="1" applyFont="1" applyFill="1" applyBorder="1"/>
    <xf numFmtId="4" fontId="24" fillId="2" borderId="0" xfId="0" applyNumberFormat="1" applyFont="1" applyFill="1" applyAlignment="1">
      <alignment horizontal="center" vertical="center"/>
    </xf>
    <xf numFmtId="4" fontId="24" fillId="2" borderId="0" xfId="0" applyNumberFormat="1" applyFont="1" applyFill="1"/>
    <xf numFmtId="173" fontId="24" fillId="2" borderId="0" xfId="0" applyNumberFormat="1" applyFont="1" applyFill="1"/>
    <xf numFmtId="0" fontId="13" fillId="2" borderId="0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/>
    </xf>
    <xf numFmtId="0" fontId="19" fillId="2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/>
    </xf>
  </cellXfs>
  <cellStyles count="30">
    <cellStyle name="Euro" xfId="3"/>
    <cellStyle name="Euro 2" xfId="4"/>
    <cellStyle name="Euro 2 2" xfId="5"/>
    <cellStyle name="Hipervínculo" xfId="1" builtinId="8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2" xfId="24"/>
    <cellStyle name="Normal 3" xfId="25"/>
    <cellStyle name="Normal 4" xfId="26"/>
    <cellStyle name="Normal 5" xfId="27"/>
    <cellStyle name="Porcentaje" xfId="29" builtinId="5"/>
    <cellStyle name="Porcentual 2" xfId="28"/>
  </cellStyles>
  <dxfs count="0"/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Sur: Arribos de visitantes a establecimientos de hospedaje</a:t>
            </a:r>
          </a:p>
          <a:p>
            <a:pPr>
              <a:defRPr sz="1000"/>
            </a:pPr>
            <a:r>
              <a:rPr lang="en-US" sz="1000" b="0"/>
              <a:t>(Millones de arribos</a:t>
            </a:r>
            <a:r>
              <a:rPr lang="en-US" sz="1000" b="0" baseline="0"/>
              <a:t> y variación porcentual)</a:t>
            </a:r>
            <a:endParaRPr lang="en-US" sz="10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027777777777782E-2"/>
          <c:y val="0.19888958333333334"/>
          <c:w val="0.81702148148148146"/>
          <c:h val="0.62008402777777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Norte!$U$11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Norte!$T$12:$T$24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strCache>
            </c:strRef>
          </c:cat>
          <c:val>
            <c:numRef>
              <c:f>Norte!$U$12:$U$24</c:f>
              <c:numCache>
                <c:formatCode>#,##0.00</c:formatCode>
                <c:ptCount val="13"/>
                <c:pt idx="0">
                  <c:v>1.9503740000000001</c:v>
                </c:pt>
                <c:pt idx="1">
                  <c:v>2.033442</c:v>
                </c:pt>
                <c:pt idx="2">
                  <c:v>2.2132990000000001</c:v>
                </c:pt>
                <c:pt idx="3">
                  <c:v>2.5520429999999998</c:v>
                </c:pt>
                <c:pt idx="4">
                  <c:v>2.8346640000000001</c:v>
                </c:pt>
                <c:pt idx="5">
                  <c:v>3.0920719999999999</c:v>
                </c:pt>
                <c:pt idx="6">
                  <c:v>3.370301</c:v>
                </c:pt>
                <c:pt idx="7">
                  <c:v>3.7694070000000002</c:v>
                </c:pt>
                <c:pt idx="8">
                  <c:v>4.1018439999999998</c:v>
                </c:pt>
                <c:pt idx="9">
                  <c:v>4.7998349999999999</c:v>
                </c:pt>
                <c:pt idx="10">
                  <c:v>5.0047649999999999</c:v>
                </c:pt>
                <c:pt idx="11">
                  <c:v>5.0396929999999998</c:v>
                </c:pt>
                <c:pt idx="12">
                  <c:v>4.9547829999999999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25440"/>
        <c:axId val="73726976"/>
      </c:barChart>
      <c:lineChart>
        <c:grouping val="standard"/>
        <c:varyColors val="0"/>
        <c:ser>
          <c:idx val="2"/>
          <c:order val="1"/>
          <c:tx>
            <c:strRef>
              <c:f>Norte!$V$11</c:f>
              <c:strCache>
                <c:ptCount val="1"/>
                <c:pt idx="0">
                  <c:v>Var.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2.4078485631135037E-2"/>
                  <c:y val="-3.2212847222222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1789041533168604E-2"/>
                  <c:y val="-3.2212847222222223E-2"/>
                </c:manualLayout>
              </c:layout>
              <c:spPr/>
              <c:txPr>
                <a:bodyPr/>
                <a:lstStyle/>
                <a:p>
                  <a:pPr>
                    <a:defRPr sz="750" b="1">
                      <a:solidFill>
                        <a:srgbClr val="C00000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Norte!$T$12:$T$24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strCache>
            </c:strRef>
          </c:cat>
          <c:val>
            <c:numRef>
              <c:f>Norte!$V$12:$V$24</c:f>
              <c:numCache>
                <c:formatCode>0.0%</c:formatCode>
                <c:ptCount val="13"/>
                <c:pt idx="0">
                  <c:v>0.1751031934385181</c:v>
                </c:pt>
                <c:pt idx="1">
                  <c:v>4.259080566086304E-2</c:v>
                </c:pt>
                <c:pt idx="2">
                  <c:v>8.8449535319915729E-2</c:v>
                </c:pt>
                <c:pt idx="3">
                  <c:v>0.15304936206088748</c:v>
                </c:pt>
                <c:pt idx="4">
                  <c:v>0.11074303998796253</c:v>
                </c:pt>
                <c:pt idx="5">
                  <c:v>9.0807235002102527E-2</c:v>
                </c:pt>
                <c:pt idx="6">
                  <c:v>8.9981410523428895E-2</c:v>
                </c:pt>
                <c:pt idx="7">
                  <c:v>0.11841850327314973</c:v>
                </c:pt>
                <c:pt idx="8">
                  <c:v>8.8193447934913793E-2</c:v>
                </c:pt>
                <c:pt idx="9">
                  <c:v>0.17016517449225277</c:v>
                </c:pt>
                <c:pt idx="10">
                  <c:v>4.2695217648106576E-2</c:v>
                </c:pt>
                <c:pt idx="11">
                  <c:v>6.9789490615443928E-3</c:v>
                </c:pt>
                <c:pt idx="12">
                  <c:v>-1.6848248494501505E-2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75360"/>
        <c:axId val="73773824"/>
      </c:lineChart>
      <c:catAx>
        <c:axId val="73725440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3726976"/>
        <c:crosses val="autoZero"/>
        <c:auto val="1"/>
        <c:lblAlgn val="ctr"/>
        <c:lblOffset val="100"/>
        <c:noMultiLvlLbl val="0"/>
      </c:catAx>
      <c:valAx>
        <c:axId val="73726976"/>
        <c:scaling>
          <c:orientation val="minMax"/>
          <c:min val="-1"/>
        </c:scaling>
        <c:delete val="0"/>
        <c:axPos val="l"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3725440"/>
        <c:crosses val="autoZero"/>
        <c:crossBetween val="between"/>
      </c:valAx>
      <c:valAx>
        <c:axId val="73773824"/>
        <c:scaling>
          <c:orientation val="minMax"/>
          <c:max val="0.2"/>
          <c:min val="-3.0000000000000006E-2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3775360"/>
        <c:crosses val="max"/>
        <c:crossBetween val="between"/>
        <c:majorUnit val="3.0000000000000006E-2"/>
      </c:valAx>
      <c:catAx>
        <c:axId val="73775360"/>
        <c:scaling>
          <c:orientation val="minMax"/>
        </c:scaling>
        <c:delete val="1"/>
        <c:axPos val="b"/>
        <c:majorTickMark val="out"/>
        <c:minorTickMark val="none"/>
        <c:tickLblPos val="nextTo"/>
        <c:crossAx val="737738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6527018518518523"/>
          <c:y val="0.17772465277777777"/>
          <c:w val="0.28195203703703703"/>
          <c:h val="7.1286805555555541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Sur: Arribos a establecimientos de hospedaje
</a:t>
            </a:r>
            <a:r>
              <a:rPr lang="en-US" sz="1000" b="0"/>
              <a:t>(En millones)</a:t>
            </a:r>
            <a:r>
              <a:rPr lang="en-US" sz="1000"/>
              <a:t>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9803103172361691E-2"/>
          <c:y val="0.21652847222222221"/>
          <c:w val="0.88783413121373678"/>
          <c:h val="0.584806249999999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6462962962962964E-2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555555555555129E-3"/>
                  <c:y val="8.81944444444448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7592592592592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0555555555554695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0146704191164314E-3"/>
                  <c:y val="8.8194444444444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0.31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3382234730388103E-3"/>
                  <c:y val="8.819444444444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Norte!$T$34:$T$38</c:f>
              <c:strCache>
                <c:ptCount val="5"/>
                <c:pt idx="0">
                  <c:v>La Libertad</c:v>
                </c:pt>
                <c:pt idx="1">
                  <c:v>Piura</c:v>
                </c:pt>
                <c:pt idx="2">
                  <c:v>Lambayeque</c:v>
                </c:pt>
                <c:pt idx="3">
                  <c:v>Cajamarca</c:v>
                </c:pt>
                <c:pt idx="4">
                  <c:v>Tumbes</c:v>
                </c:pt>
              </c:strCache>
            </c:strRef>
          </c:cat>
          <c:val>
            <c:numRef>
              <c:f>Norte!$U$34:$U$38</c:f>
              <c:numCache>
                <c:formatCode>#,##0.00</c:formatCode>
                <c:ptCount val="5"/>
                <c:pt idx="0">
                  <c:v>1.9249860000000001</c:v>
                </c:pt>
                <c:pt idx="1">
                  <c:v>1.1441330000000001</c:v>
                </c:pt>
                <c:pt idx="2">
                  <c:v>0.91181000000000001</c:v>
                </c:pt>
                <c:pt idx="3">
                  <c:v>0.74237399999999998</c:v>
                </c:pt>
                <c:pt idx="4" formatCode="#,##0.000">
                  <c:v>0.31639</c:v>
                </c:pt>
              </c:numCache>
            </c:numRef>
          </c:val>
        </c:ser>
        <c:ser>
          <c:idx val="1"/>
          <c:order val="1"/>
          <c:spPr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dLbl>
              <c:idx val="3"/>
              <c:layout>
                <c:manualLayout>
                  <c:x val="0"/>
                  <c:y val="9.44413459750883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Norte!$T$34:$T$38</c:f>
              <c:strCache>
                <c:ptCount val="5"/>
                <c:pt idx="0">
                  <c:v>La Libertad</c:v>
                </c:pt>
                <c:pt idx="1">
                  <c:v>Piura</c:v>
                </c:pt>
                <c:pt idx="2">
                  <c:v>Lambayeque</c:v>
                </c:pt>
                <c:pt idx="3">
                  <c:v>Cajamarca</c:v>
                </c:pt>
                <c:pt idx="4">
                  <c:v>Tumbes</c:v>
                </c:pt>
              </c:strCache>
            </c:strRef>
          </c:cat>
          <c:val>
            <c:numRef>
              <c:f>Norte!$V$34:$V$38</c:f>
              <c:numCache>
                <c:formatCode>#,##0.00</c:formatCode>
                <c:ptCount val="5"/>
                <c:pt idx="0">
                  <c:v>1.8272170000000001</c:v>
                </c:pt>
                <c:pt idx="1">
                  <c:v>1.120285</c:v>
                </c:pt>
                <c:pt idx="2">
                  <c:v>0.93208500000000005</c:v>
                </c:pt>
                <c:pt idx="3">
                  <c:v>0.75298500000000002</c:v>
                </c:pt>
                <c:pt idx="4" formatCode="#,##0.000">
                  <c:v>0.32221100000000003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47872"/>
        <c:axId val="83249408"/>
      </c:barChart>
      <c:catAx>
        <c:axId val="83247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3249408"/>
        <c:crosses val="autoZero"/>
        <c:auto val="1"/>
        <c:lblAlgn val="ctr"/>
        <c:lblOffset val="100"/>
        <c:noMultiLvlLbl val="0"/>
      </c:catAx>
      <c:valAx>
        <c:axId val="83249408"/>
        <c:scaling>
          <c:orientation val="minMax"/>
          <c:min val="0"/>
        </c:scaling>
        <c:delete val="1"/>
        <c:axPos val="l"/>
        <c:numFmt formatCode="#,##0.00" sourceLinked="1"/>
        <c:majorTickMark val="out"/>
        <c:minorTickMark val="none"/>
        <c:tickLblPos val="nextTo"/>
        <c:crossAx val="83247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011870370370374"/>
          <c:y val="0.18213437499999999"/>
          <c:w val="0.21934425925925927"/>
          <c:h val="0.14625208333333334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/>
              <a:t>Sur:</a:t>
            </a:r>
            <a:r>
              <a:rPr lang="es-PE" sz="1000" baseline="0"/>
              <a:t> </a:t>
            </a:r>
            <a:r>
              <a:rPr lang="es-PE" sz="1000"/>
              <a:t>País de Procedencia de los huespedes extranjeros en la región, 2016</a:t>
            </a:r>
          </a:p>
        </c:rich>
      </c:tx>
      <c:layout>
        <c:manualLayout>
          <c:xMode val="edge"/>
          <c:yMode val="edge"/>
          <c:x val="0.19201314814814813"/>
          <c:y val="4.8506944444444443E-2"/>
        </c:manualLayout>
      </c:layout>
      <c:overlay val="0"/>
    </c:title>
    <c:autoTitleDeleted val="0"/>
    <c:view3D>
      <c:rotX val="30"/>
      <c:rotY val="48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5603040630373511"/>
          <c:y val="0.22565972222222222"/>
          <c:w val="0.30203703703703699"/>
          <c:h val="0.5663194444444443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6.6797452593642712E-2"/>
                  <c:y val="-0.1073940972222222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5733258788557475"/>
                  <c:y val="-1.0911458333333334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9.3305621694746904E-2"/>
                  <c:y val="7.4008333333333412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2.7528787099713677E-2"/>
                  <c:y val="0.1390350694444445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0.10966747327021047"/>
                  <c:y val="2.7971875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8.4065555306539211E-2"/>
                  <c:y val="-0.12875868055555556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3.4070999745912439E-3"/>
                  <c:y val="-3.1713194444444447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bestFit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>
                  <a:solidFill>
                    <a:schemeClr val="accent2"/>
                  </a:solidFill>
                </a:ln>
              </c:spPr>
            </c:leaderLines>
          </c:dLbls>
          <c:cat>
            <c:strRef>
              <c:f>Norte!$T$55:$T$61</c:f>
              <c:strCache>
                <c:ptCount val="7"/>
                <c:pt idx="0">
                  <c:v>Ecuador</c:v>
                </c:pt>
                <c:pt idx="1">
                  <c:v>Estados Unidos</c:v>
                </c:pt>
                <c:pt idx="2">
                  <c:v>Chile</c:v>
                </c:pt>
                <c:pt idx="3">
                  <c:v>España</c:v>
                </c:pt>
                <c:pt idx="4">
                  <c:v>Colombia</c:v>
                </c:pt>
                <c:pt idx="5">
                  <c:v>Argentina</c:v>
                </c:pt>
                <c:pt idx="6">
                  <c:v>Otros</c:v>
                </c:pt>
              </c:strCache>
            </c:strRef>
          </c:cat>
          <c:val>
            <c:numRef>
              <c:f>Norte!$U$55:$U$61</c:f>
              <c:numCache>
                <c:formatCode>#,##0</c:formatCode>
                <c:ptCount val="7"/>
                <c:pt idx="0">
                  <c:v>71218</c:v>
                </c:pt>
                <c:pt idx="1">
                  <c:v>22552</c:v>
                </c:pt>
                <c:pt idx="2">
                  <c:v>21296</c:v>
                </c:pt>
                <c:pt idx="3">
                  <c:v>12933</c:v>
                </c:pt>
                <c:pt idx="4">
                  <c:v>12881</c:v>
                </c:pt>
                <c:pt idx="5">
                  <c:v>11874</c:v>
                </c:pt>
                <c:pt idx="6">
                  <c:v>83201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4" name="3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196562</xdr:colOff>
      <xdr:row>0</xdr:row>
      <xdr:rowOff>174048</xdr:rowOff>
    </xdr:from>
    <xdr:to>
      <xdr:col>15</xdr:col>
      <xdr:colOff>653762</xdr:colOff>
      <xdr:row>3</xdr:row>
      <xdr:rowOff>135948</xdr:rowOff>
    </xdr:to>
    <xdr:sp macro="" textlink="">
      <xdr:nvSpPr>
        <xdr:cNvPr id="3" name="2 Flecha abajo"/>
        <xdr:cNvSpPr/>
      </xdr:nvSpPr>
      <xdr:spPr>
        <a:xfrm>
          <a:off x="11886335" y="174048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274007</xdr:colOff>
      <xdr:row>9</xdr:row>
      <xdr:rowOff>153780</xdr:rowOff>
    </xdr:from>
    <xdr:to>
      <xdr:col>23</xdr:col>
      <xdr:colOff>67569</xdr:colOff>
      <xdr:row>24</xdr:row>
      <xdr:rowOff>176280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309558</xdr:colOff>
      <xdr:row>29</xdr:row>
      <xdr:rowOff>171095</xdr:rowOff>
    </xdr:from>
    <xdr:to>
      <xdr:col>23</xdr:col>
      <xdr:colOff>77561</xdr:colOff>
      <xdr:row>45</xdr:row>
      <xdr:rowOff>3095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283543</xdr:colOff>
      <xdr:row>49</xdr:row>
      <xdr:rowOff>160402</xdr:rowOff>
    </xdr:from>
    <xdr:to>
      <xdr:col>23</xdr:col>
      <xdr:colOff>76200</xdr:colOff>
      <xdr:row>64</xdr:row>
      <xdr:rowOff>182902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0.00265</cdr:x>
      <cdr:y>0.91447</cdr:y>
    </cdr:from>
    <cdr:to>
      <cdr:x>0.99572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289" y="2633664"/>
          <a:ext cx="5362574" cy="246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0.00693</cdr:x>
      <cdr:y>0.90785</cdr:y>
    </cdr:from>
    <cdr:to>
      <cdr:x>1</cdr:x>
      <cdr:y>0.98622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7426" y="2614613"/>
          <a:ext cx="5362574" cy="225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  <cdr:relSizeAnchor xmlns:cdr="http://schemas.openxmlformats.org/drawingml/2006/chartDrawing">
    <cdr:from>
      <cdr:x>0.33628</cdr:x>
      <cdr:y>0.4002</cdr:y>
    </cdr:from>
    <cdr:to>
      <cdr:x>0.36294</cdr:x>
      <cdr:y>0.4627</cdr:y>
    </cdr:to>
    <cdr:sp macro="" textlink="">
      <cdr:nvSpPr>
        <cdr:cNvPr id="4" name="3 Flecha abajo"/>
        <cdr:cNvSpPr/>
      </cdr:nvSpPr>
      <cdr:spPr>
        <a:xfrm xmlns:a="http://schemas.openxmlformats.org/drawingml/2006/main">
          <a:off x="1815453" y="1076349"/>
          <a:ext cx="143927" cy="168093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0.51237</cdr:x>
      <cdr:y>0.4542</cdr:y>
    </cdr:from>
    <cdr:to>
      <cdr:x>0.53904</cdr:x>
      <cdr:y>0.5167</cdr:y>
    </cdr:to>
    <cdr:sp macro="" textlink="">
      <cdr:nvSpPr>
        <cdr:cNvPr id="5" name="1 Flecha abajo"/>
        <cdr:cNvSpPr/>
      </cdr:nvSpPr>
      <cdr:spPr>
        <a:xfrm xmlns:a="http://schemas.openxmlformats.org/drawingml/2006/main" rot="10800000">
          <a:off x="2766119" y="1221583"/>
          <a:ext cx="143981" cy="168094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0.87446</cdr:x>
      <cdr:y>0.59677</cdr:y>
    </cdr:from>
    <cdr:to>
      <cdr:x>0.90113</cdr:x>
      <cdr:y>0.65927</cdr:y>
    </cdr:to>
    <cdr:sp macro="" textlink="">
      <cdr:nvSpPr>
        <cdr:cNvPr id="6" name="1 Flecha abajo"/>
        <cdr:cNvSpPr/>
      </cdr:nvSpPr>
      <cdr:spPr>
        <a:xfrm xmlns:a="http://schemas.openxmlformats.org/drawingml/2006/main" rot="10800000">
          <a:off x="4720885" y="1605017"/>
          <a:ext cx="143982" cy="168093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0.15425</cdr:x>
      <cdr:y>0.23108</cdr:y>
    </cdr:from>
    <cdr:to>
      <cdr:x>0.18092</cdr:x>
      <cdr:y>0.29358</cdr:y>
    </cdr:to>
    <cdr:sp macro="" textlink="">
      <cdr:nvSpPr>
        <cdr:cNvPr id="7" name="1 Flecha abajo"/>
        <cdr:cNvSpPr/>
      </cdr:nvSpPr>
      <cdr:spPr>
        <a:xfrm xmlns:a="http://schemas.openxmlformats.org/drawingml/2006/main">
          <a:off x="832718" y="621484"/>
          <a:ext cx="143982" cy="168094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0.69059</cdr:x>
      <cdr:y>0.50143</cdr:y>
    </cdr:from>
    <cdr:to>
      <cdr:x>0.71726</cdr:x>
      <cdr:y>0.56393</cdr:y>
    </cdr:to>
    <cdr:sp macro="" textlink="">
      <cdr:nvSpPr>
        <cdr:cNvPr id="8" name="1 Flecha abajo"/>
        <cdr:cNvSpPr/>
      </cdr:nvSpPr>
      <cdr:spPr>
        <a:xfrm xmlns:a="http://schemas.openxmlformats.org/drawingml/2006/main" rot="10800000">
          <a:off x="3728239" y="1348600"/>
          <a:ext cx="143982" cy="168093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0.00446</cdr:x>
      <cdr:y>0.92163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068" y="2654294"/>
          <a:ext cx="5375932" cy="225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D10" sqref="D10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86" t="s">
        <v>82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2:18" ht="19.5" customHeight="1" x14ac:dyDescent="0.25">
      <c r="B4" s="87" t="s">
        <v>60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2:18" ht="15" customHeight="1" x14ac:dyDescent="0.25">
      <c r="B5" s="88" t="s">
        <v>83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A4" sqref="A4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89" t="s">
        <v>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2:15" x14ac:dyDescent="0.25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2:15" x14ac:dyDescent="0.25"/>
    <row r="11" spans="2:15" x14ac:dyDescent="0.25">
      <c r="G11" s="9"/>
    </row>
    <row r="12" spans="2:15" x14ac:dyDescent="0.25">
      <c r="F12" s="9" t="s">
        <v>84</v>
      </c>
      <c r="G12" s="9"/>
      <c r="J12" s="2">
        <v>2</v>
      </c>
    </row>
    <row r="13" spans="2:15" x14ac:dyDescent="0.25">
      <c r="G13" s="9" t="s">
        <v>48</v>
      </c>
      <c r="J13" s="2">
        <v>3</v>
      </c>
    </row>
    <row r="14" spans="2:15" x14ac:dyDescent="0.25">
      <c r="G14" s="9" t="s">
        <v>50</v>
      </c>
      <c r="J14" s="2">
        <v>4</v>
      </c>
    </row>
    <row r="15" spans="2:15" x14ac:dyDescent="0.25">
      <c r="G15" s="9" t="s">
        <v>85</v>
      </c>
      <c r="J15" s="2">
        <v>5</v>
      </c>
    </row>
    <row r="16" spans="2:15" x14ac:dyDescent="0.25">
      <c r="G16" s="9" t="s">
        <v>51</v>
      </c>
      <c r="J16" s="2">
        <v>6</v>
      </c>
    </row>
    <row r="17" spans="7:10" x14ac:dyDescent="0.25">
      <c r="G17" s="9" t="s">
        <v>86</v>
      </c>
      <c r="J17" s="2">
        <v>7</v>
      </c>
    </row>
    <row r="18" spans="7:10" x14ac:dyDescent="0.25">
      <c r="G18" s="58"/>
      <c r="J18" s="2"/>
    </row>
    <row r="19" spans="7:10" x14ac:dyDescent="0.25">
      <c r="J19" s="2"/>
    </row>
    <row r="20" spans="7:10" x14ac:dyDescent="0.25"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Cajamarca'!A1" display="Cajamarca"/>
    <hyperlink ref="G14" location="'La Libertad'!A1" display="La Libertad"/>
    <hyperlink ref="G15" location="'Lambayeque'!A1" display="Lambayeque"/>
    <hyperlink ref="G16" location="'Piura'!A1" display="Piura"/>
    <hyperlink ref="G17" location="'Tumbes'!A1" display="Tumbes"/>
    <hyperlink ref="F12" location="'Norte'!A1" display="Nort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88"/>
  <sheetViews>
    <sheetView zoomScaleNormal="100" workbookViewId="0"/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6" width="11.7109375" style="1" customWidth="1"/>
    <col min="17" max="17" width="2.42578125" style="10" customWidth="1"/>
    <col min="18" max="18" width="14" style="73" customWidth="1"/>
    <col min="19" max="19" width="16.7109375" style="73" customWidth="1"/>
    <col min="20" max="20" width="13.85546875" style="73" customWidth="1"/>
    <col min="21" max="21" width="13.28515625" style="73" customWidth="1"/>
    <col min="22" max="22" width="12.85546875" style="73" customWidth="1"/>
    <col min="23" max="23" width="13.5703125" style="73" customWidth="1"/>
    <col min="24" max="24" width="1.7109375" style="10" customWidth="1"/>
    <col min="25" max="16384" width="11.42578125" style="3" hidden="1"/>
  </cols>
  <sheetData>
    <row r="1" spans="2:23" x14ac:dyDescent="0.25">
      <c r="B1" s="98" t="s">
        <v>93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11"/>
    </row>
    <row r="2" spans="2:23" x14ac:dyDescent="0.25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1"/>
    </row>
    <row r="3" spans="2:23" x14ac:dyDescent="0.25">
      <c r="B3" s="5" t="str">
        <f>+B6</f>
        <v>1. Arribo de ciudadanos a establecimientos de hospedaje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23" x14ac:dyDescent="0.25">
      <c r="B4" s="5" t="str">
        <f>+B48</f>
        <v>2. Arribo de ciudadanos a establecimientos de hospedaje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23" x14ac:dyDescent="0.25">
      <c r="B6" s="25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23" x14ac:dyDescent="0.25">
      <c r="B7" s="28"/>
      <c r="C7" s="91" t="str">
        <f>+CONCATENATE("En los últimos 10 años el turismo de la macro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macro región ha mostrado un importante crecimiento, es así, que en el año 2006 registró 2,213,299.0 arribos de turistas nacionales y extranjeros, mientras que el 2016 los  arribos de turistas extranjeros y nacionales sumaron 4,954,783.0, representando un  crecimiento promedio anual de 8.4%   en el periodo 2006 – 2016.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29"/>
    </row>
    <row r="8" spans="2:23" x14ac:dyDescent="0.25">
      <c r="B8" s="28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29"/>
    </row>
    <row r="9" spans="2:23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23" x14ac:dyDescent="0.25">
      <c r="B10" s="28"/>
      <c r="C10" s="12"/>
      <c r="D10" s="12"/>
      <c r="E10" s="12"/>
      <c r="F10" s="99" t="s">
        <v>19</v>
      </c>
      <c r="G10" s="99"/>
      <c r="H10" s="99"/>
      <c r="I10" s="99"/>
      <c r="J10" s="99"/>
      <c r="K10" s="99"/>
      <c r="L10" s="99"/>
      <c r="M10" s="12"/>
      <c r="N10" s="12"/>
      <c r="O10" s="12"/>
      <c r="P10" s="29"/>
    </row>
    <row r="11" spans="2:23" x14ac:dyDescent="0.25">
      <c r="B11" s="28"/>
      <c r="C11" s="12"/>
      <c r="D11" s="12"/>
      <c r="E11" s="12"/>
      <c r="F11" s="19" t="s">
        <v>18</v>
      </c>
      <c r="G11" s="20" t="s">
        <v>1</v>
      </c>
      <c r="H11" s="19" t="s">
        <v>15</v>
      </c>
      <c r="I11" s="20" t="s">
        <v>16</v>
      </c>
      <c r="J11" s="19" t="s">
        <v>15</v>
      </c>
      <c r="K11" s="19" t="s">
        <v>17</v>
      </c>
      <c r="L11" s="19" t="s">
        <v>15</v>
      </c>
      <c r="M11" s="12"/>
      <c r="N11" s="12"/>
      <c r="O11" s="12"/>
      <c r="P11" s="29"/>
      <c r="T11" s="74" t="s">
        <v>18</v>
      </c>
      <c r="U11" s="74" t="s">
        <v>17</v>
      </c>
      <c r="V11" s="74" t="s">
        <v>15</v>
      </c>
    </row>
    <row r="12" spans="2:23" x14ac:dyDescent="0.25">
      <c r="B12" s="28"/>
      <c r="C12" s="12"/>
      <c r="D12" s="12"/>
      <c r="E12" s="12"/>
      <c r="F12" s="15">
        <v>2016</v>
      </c>
      <c r="G12" s="16">
        <f>+Cajamarca!G12+'La Libertad'!G12+Lambayeque!G12+Piura!G12+Tumbes!G12</f>
        <v>4718828</v>
      </c>
      <c r="H12" s="21">
        <f>+G12/G13-1</f>
        <v>-1.728835838898557E-2</v>
      </c>
      <c r="I12" s="16">
        <f>+Cajamarca!I12+'La Libertad'!I12+Lambayeque!I12+Piura!I12+Tumbes!I12</f>
        <v>235955</v>
      </c>
      <c r="J12" s="21">
        <f>+I12/I13-1</f>
        <v>-7.9630353711809265E-3</v>
      </c>
      <c r="K12" s="16">
        <f>+I12+G12</f>
        <v>4954783</v>
      </c>
      <c r="L12" s="21">
        <f>+K12/K13-1</f>
        <v>-1.6848248494501505E-2</v>
      </c>
      <c r="M12" s="12"/>
      <c r="N12" s="12"/>
      <c r="O12" s="12"/>
      <c r="P12" s="29"/>
      <c r="T12" s="74" t="s">
        <v>3</v>
      </c>
      <c r="U12" s="81">
        <v>1.9503740000000001</v>
      </c>
      <c r="V12" s="75">
        <v>0.1751031934385181</v>
      </c>
      <c r="W12" s="76"/>
    </row>
    <row r="13" spans="2:23" x14ac:dyDescent="0.25">
      <c r="B13" s="28"/>
      <c r="C13" s="12"/>
      <c r="D13" s="12"/>
      <c r="E13" s="12"/>
      <c r="F13" s="15" t="s">
        <v>14</v>
      </c>
      <c r="G13" s="16">
        <f>+Cajamarca!G13+'La Libertad'!G13+Lambayeque!G13+Piura!G13+Tumbes!G13</f>
        <v>4801844</v>
      </c>
      <c r="H13" s="17">
        <f t="shared" ref="H13:J24" si="0">+G13/G14-1</f>
        <v>9.0542551342713828E-3</v>
      </c>
      <c r="I13" s="16">
        <f>+Cajamarca!I13+'La Libertad'!I13+Lambayeque!I13+Piura!I13+Tumbes!I13</f>
        <v>237849</v>
      </c>
      <c r="J13" s="17">
        <f t="shared" si="0"/>
        <v>-3.3165588110955713E-2</v>
      </c>
      <c r="K13" s="16">
        <f t="shared" ref="K13:K25" si="1">+I13+G13</f>
        <v>5039693</v>
      </c>
      <c r="L13" s="17">
        <f t="shared" ref="L13:L24" si="2">+K13/K14-1</f>
        <v>6.9789490615443928E-3</v>
      </c>
      <c r="M13" s="12"/>
      <c r="N13" s="12"/>
      <c r="O13" s="12"/>
      <c r="P13" s="29"/>
      <c r="T13" s="74" t="s">
        <v>4</v>
      </c>
      <c r="U13" s="81">
        <v>2.033442</v>
      </c>
      <c r="V13" s="75">
        <v>4.259080566086304E-2</v>
      </c>
      <c r="W13" s="76"/>
    </row>
    <row r="14" spans="2:23" x14ac:dyDescent="0.25">
      <c r="B14" s="28"/>
      <c r="C14" s="12"/>
      <c r="D14" s="12"/>
      <c r="E14" s="12"/>
      <c r="F14" s="15" t="s">
        <v>13</v>
      </c>
      <c r="G14" s="16">
        <f>+Cajamarca!G14+'La Libertad'!G14+Lambayeque!G14+Piura!G14+Tumbes!G14</f>
        <v>4758757</v>
      </c>
      <c r="H14" s="17">
        <f t="shared" si="0"/>
        <v>3.7493154244891302E-2</v>
      </c>
      <c r="I14" s="16">
        <f>+Cajamarca!I14+'La Libertad'!I14+Lambayeque!I14+Piura!I14+Tumbes!I14</f>
        <v>246008</v>
      </c>
      <c r="J14" s="17">
        <f t="shared" si="0"/>
        <v>0.15469066092156347</v>
      </c>
      <c r="K14" s="16">
        <f t="shared" si="1"/>
        <v>5004765</v>
      </c>
      <c r="L14" s="17">
        <f t="shared" si="2"/>
        <v>4.2695217648106576E-2</v>
      </c>
      <c r="M14" s="12"/>
      <c r="N14" s="12"/>
      <c r="O14" s="12"/>
      <c r="P14" s="29"/>
      <c r="T14" s="74" t="s">
        <v>5</v>
      </c>
      <c r="U14" s="81">
        <v>2.2132990000000001</v>
      </c>
      <c r="V14" s="75">
        <v>8.8449535319915729E-2</v>
      </c>
      <c r="W14" s="76"/>
    </row>
    <row r="15" spans="2:23" x14ac:dyDescent="0.25">
      <c r="B15" s="28"/>
      <c r="C15" s="12"/>
      <c r="D15" s="12"/>
      <c r="E15" s="12"/>
      <c r="F15" s="15" t="s">
        <v>12</v>
      </c>
      <c r="G15" s="16">
        <f>+Cajamarca!G15+'La Libertad'!G15+Lambayeque!G15+Piura!G15+Tumbes!G15</f>
        <v>4586784</v>
      </c>
      <c r="H15" s="17">
        <f t="shared" si="0"/>
        <v>0.16762242093357682</v>
      </c>
      <c r="I15" s="16">
        <f>+Cajamarca!I15+'La Libertad'!I15+Lambayeque!I15+Piura!I15+Tumbes!I15</f>
        <v>213051</v>
      </c>
      <c r="J15" s="17">
        <f t="shared" si="0"/>
        <v>0.22772613854425372</v>
      </c>
      <c r="K15" s="16">
        <f t="shared" si="1"/>
        <v>4799835</v>
      </c>
      <c r="L15" s="17">
        <f t="shared" si="2"/>
        <v>0.17016517449225277</v>
      </c>
      <c r="M15" s="12"/>
      <c r="N15" s="12"/>
      <c r="O15" s="12"/>
      <c r="P15" s="29"/>
      <c r="T15" s="74" t="s">
        <v>6</v>
      </c>
      <c r="U15" s="81">
        <v>2.5520429999999998</v>
      </c>
      <c r="V15" s="75">
        <v>0.15304936206088748</v>
      </c>
      <c r="W15" s="76"/>
    </row>
    <row r="16" spans="2:23" x14ac:dyDescent="0.25">
      <c r="B16" s="28"/>
      <c r="C16" s="12"/>
      <c r="D16" s="12"/>
      <c r="E16" s="12"/>
      <c r="F16" s="15" t="s">
        <v>11</v>
      </c>
      <c r="G16" s="16">
        <f>+Cajamarca!G16+'La Libertad'!G16+Lambayeque!G16+Piura!G16+Tumbes!G16</f>
        <v>3928311</v>
      </c>
      <c r="H16" s="17">
        <f t="shared" si="0"/>
        <v>9.474325175429299E-2</v>
      </c>
      <c r="I16" s="16">
        <f>+Cajamarca!I16+'La Libertad'!I16+Lambayeque!I16+Piura!I16+Tumbes!I16</f>
        <v>173533</v>
      </c>
      <c r="J16" s="17">
        <f t="shared" si="0"/>
        <v>-4.1608907200097245E-2</v>
      </c>
      <c r="K16" s="16">
        <f t="shared" si="1"/>
        <v>4101844</v>
      </c>
      <c r="L16" s="17">
        <f t="shared" si="2"/>
        <v>8.8193447934913793E-2</v>
      </c>
      <c r="M16" s="12"/>
      <c r="N16" s="12"/>
      <c r="O16" s="12"/>
      <c r="P16" s="29"/>
      <c r="T16" s="74" t="s">
        <v>7</v>
      </c>
      <c r="U16" s="81">
        <v>2.8346640000000001</v>
      </c>
      <c r="V16" s="75">
        <v>0.11074303998796253</v>
      </c>
      <c r="W16" s="76"/>
    </row>
    <row r="17" spans="2:23" x14ac:dyDescent="0.25">
      <c r="B17" s="28"/>
      <c r="C17" s="12"/>
      <c r="D17" s="12"/>
      <c r="E17" s="12"/>
      <c r="F17" s="15" t="s">
        <v>10</v>
      </c>
      <c r="G17" s="16">
        <f>+Cajamarca!G17+'La Libertad'!G17+Lambayeque!G17+Piura!G17+Tumbes!G17</f>
        <v>3588340</v>
      </c>
      <c r="H17" s="17">
        <f t="shared" si="0"/>
        <v>0.11851347808834611</v>
      </c>
      <c r="I17" s="16">
        <f>+Cajamarca!I17+'La Libertad'!I17+Lambayeque!I17+Piura!I17+Tumbes!I17</f>
        <v>181067</v>
      </c>
      <c r="J17" s="17">
        <f t="shared" si="0"/>
        <v>0.11653963790636879</v>
      </c>
      <c r="K17" s="16">
        <f t="shared" si="1"/>
        <v>3769407</v>
      </c>
      <c r="L17" s="17">
        <f t="shared" si="2"/>
        <v>0.11841850327314973</v>
      </c>
      <c r="M17" s="12"/>
      <c r="N17" s="13"/>
      <c r="O17" s="12"/>
      <c r="P17" s="29"/>
      <c r="T17" s="74" t="s">
        <v>8</v>
      </c>
      <c r="U17" s="81">
        <v>3.0920719999999999</v>
      </c>
      <c r="V17" s="75">
        <v>9.0807235002102527E-2</v>
      </c>
      <c r="W17" s="76"/>
    </row>
    <row r="18" spans="2:23" x14ac:dyDescent="0.25">
      <c r="B18" s="28"/>
      <c r="C18" s="12"/>
      <c r="D18" s="12"/>
      <c r="E18" s="12"/>
      <c r="F18" s="15" t="s">
        <v>9</v>
      </c>
      <c r="G18" s="16">
        <f>+Cajamarca!G18+'La Libertad'!G18+Lambayeque!G18+Piura!G18+Tumbes!G18</f>
        <v>3208133</v>
      </c>
      <c r="H18" s="17">
        <f t="shared" si="0"/>
        <v>8.766567736589681E-2</v>
      </c>
      <c r="I18" s="16">
        <f>+Cajamarca!I18+'La Libertad'!I18+Lambayeque!I18+Piura!I18+Tumbes!I18</f>
        <v>162168</v>
      </c>
      <c r="J18" s="17">
        <f t="shared" si="0"/>
        <v>0.13790925803780674</v>
      </c>
      <c r="K18" s="16">
        <f t="shared" si="1"/>
        <v>3370301</v>
      </c>
      <c r="L18" s="17">
        <f t="shared" si="2"/>
        <v>8.9981410523428895E-2</v>
      </c>
      <c r="M18" s="12"/>
      <c r="N18" s="13"/>
      <c r="O18" s="12"/>
      <c r="P18" s="29"/>
      <c r="T18" s="74" t="s">
        <v>9</v>
      </c>
      <c r="U18" s="81">
        <v>3.370301</v>
      </c>
      <c r="V18" s="75">
        <v>8.9981410523428895E-2</v>
      </c>
      <c r="W18" s="76"/>
    </row>
    <row r="19" spans="2:23" x14ac:dyDescent="0.25">
      <c r="B19" s="28"/>
      <c r="C19" s="12"/>
      <c r="D19" s="12"/>
      <c r="E19" s="12"/>
      <c r="F19" s="15" t="s">
        <v>8</v>
      </c>
      <c r="G19" s="16">
        <f>+Cajamarca!G19+'La Libertad'!G19+Lambayeque!G19+Piura!G19+Tumbes!G19</f>
        <v>2949558</v>
      </c>
      <c r="H19" s="17">
        <f t="shared" si="0"/>
        <v>9.0424123943978474E-2</v>
      </c>
      <c r="I19" s="16">
        <f>+Cajamarca!I19+'La Libertad'!I19+Lambayeque!I19+Piura!I19+Tumbes!I19</f>
        <v>142514</v>
      </c>
      <c r="J19" s="17">
        <f t="shared" si="0"/>
        <v>9.8797224363916802E-2</v>
      </c>
      <c r="K19" s="16">
        <f t="shared" si="1"/>
        <v>3092072</v>
      </c>
      <c r="L19" s="17">
        <f t="shared" si="2"/>
        <v>9.0807235002102527E-2</v>
      </c>
      <c r="M19" s="12"/>
      <c r="N19" s="12"/>
      <c r="O19" s="12"/>
      <c r="P19" s="29"/>
      <c r="T19" s="74" t="s">
        <v>10</v>
      </c>
      <c r="U19" s="81">
        <v>3.7694070000000002</v>
      </c>
      <c r="V19" s="75">
        <v>0.11841850327314973</v>
      </c>
      <c r="W19" s="76"/>
    </row>
    <row r="20" spans="2:23" x14ac:dyDescent="0.25">
      <c r="B20" s="28"/>
      <c r="C20" s="12"/>
      <c r="D20" s="12"/>
      <c r="E20" s="12"/>
      <c r="F20" s="15" t="s">
        <v>7</v>
      </c>
      <c r="G20" s="16">
        <f>+Cajamarca!G20+'La Libertad'!G20+Lambayeque!G20+Piura!G20+Tumbes!G20</f>
        <v>2704964</v>
      </c>
      <c r="H20" s="17">
        <f t="shared" si="0"/>
        <v>0.11002892679497767</v>
      </c>
      <c r="I20" s="16">
        <f>+Cajamarca!I20+'La Libertad'!I20+Lambayeque!I20+Piura!I20+Tumbes!I20</f>
        <v>129700</v>
      </c>
      <c r="J20" s="17">
        <f t="shared" si="0"/>
        <v>0.12584850957448657</v>
      </c>
      <c r="K20" s="16">
        <f t="shared" si="1"/>
        <v>2834664</v>
      </c>
      <c r="L20" s="17">
        <f t="shared" si="2"/>
        <v>0.11074303998796253</v>
      </c>
      <c r="M20" s="12"/>
      <c r="N20" s="100" t="s">
        <v>22</v>
      </c>
      <c r="O20" s="101"/>
      <c r="P20" s="29"/>
      <c r="T20" s="74" t="s">
        <v>11</v>
      </c>
      <c r="U20" s="81">
        <v>4.1018439999999998</v>
      </c>
      <c r="V20" s="75">
        <v>8.8193447934913793E-2</v>
      </c>
      <c r="W20" s="76"/>
    </row>
    <row r="21" spans="2:23" x14ac:dyDescent="0.25">
      <c r="B21" s="28"/>
      <c r="C21" s="12"/>
      <c r="D21" s="12"/>
      <c r="E21" s="12"/>
      <c r="F21" s="15" t="s">
        <v>6</v>
      </c>
      <c r="G21" s="16">
        <f>+Cajamarca!G21+'La Libertad'!G21+Lambayeque!G21+Piura!G21+Tumbes!G21</f>
        <v>2436841</v>
      </c>
      <c r="H21" s="17">
        <f t="shared" si="0"/>
        <v>0.15612391876145759</v>
      </c>
      <c r="I21" s="16">
        <f>+Cajamarca!I21+'La Libertad'!I21+Lambayeque!I21+Piura!I21+Tumbes!I21</f>
        <v>115202</v>
      </c>
      <c r="J21" s="17">
        <f t="shared" si="0"/>
        <v>9.1641318664657856E-2</v>
      </c>
      <c r="K21" s="16">
        <f t="shared" si="1"/>
        <v>2552043</v>
      </c>
      <c r="L21" s="17">
        <f t="shared" si="2"/>
        <v>0.15304936206088748</v>
      </c>
      <c r="M21" s="12"/>
      <c r="N21" s="102"/>
      <c r="O21" s="103"/>
      <c r="P21" s="29"/>
      <c r="T21" s="74" t="s">
        <v>12</v>
      </c>
      <c r="U21" s="81">
        <v>4.7998349999999999</v>
      </c>
      <c r="V21" s="75">
        <v>0.17016517449225277</v>
      </c>
      <c r="W21" s="76"/>
    </row>
    <row r="22" spans="2:23" x14ac:dyDescent="0.25">
      <c r="B22" s="28"/>
      <c r="C22" s="12"/>
      <c r="D22" s="12"/>
      <c r="E22" s="12"/>
      <c r="F22" s="15" t="s">
        <v>5</v>
      </c>
      <c r="G22" s="16">
        <f>+Cajamarca!G22+'La Libertad'!G22+Lambayeque!G22+Piura!G22+Tumbes!G22</f>
        <v>2107768</v>
      </c>
      <c r="H22" s="17">
        <f t="shared" si="0"/>
        <v>9.2561779558137713E-2</v>
      </c>
      <c r="I22" s="16">
        <f>+Cajamarca!I22+'La Libertad'!I22+Lambayeque!I22+Piura!I22+Tumbes!I22</f>
        <v>105531</v>
      </c>
      <c r="J22" s="17">
        <f t="shared" si="0"/>
        <v>1.2346034304132614E-2</v>
      </c>
      <c r="K22" s="16">
        <f t="shared" si="1"/>
        <v>2213299</v>
      </c>
      <c r="L22" s="17">
        <f t="shared" si="2"/>
        <v>8.8449535319915729E-2</v>
      </c>
      <c r="M22" s="12"/>
      <c r="N22" s="34">
        <f>+(K12/K22)^(1/10)-1</f>
        <v>8.3923058226444303E-2</v>
      </c>
      <c r="O22" s="32"/>
      <c r="P22" s="29"/>
      <c r="T22" s="74" t="s">
        <v>13</v>
      </c>
      <c r="U22" s="81">
        <v>5.0047649999999999</v>
      </c>
      <c r="V22" s="75">
        <v>4.2695217648106576E-2</v>
      </c>
      <c r="W22" s="76"/>
    </row>
    <row r="23" spans="2:23" x14ac:dyDescent="0.25">
      <c r="B23" s="28"/>
      <c r="C23" s="12"/>
      <c r="D23" s="12"/>
      <c r="E23" s="12"/>
      <c r="F23" s="15" t="s">
        <v>4</v>
      </c>
      <c r="G23" s="16">
        <f>+Cajamarca!G23+'La Libertad'!G23+Lambayeque!G23+Piura!G23+Tumbes!G23</f>
        <v>1929198</v>
      </c>
      <c r="H23" s="17">
        <f t="shared" si="0"/>
        <v>5.2048994602871712E-2</v>
      </c>
      <c r="I23" s="16">
        <f>+Cajamarca!I23+'La Libertad'!I23+Lambayeque!I23+Piura!I23+Tumbes!I23</f>
        <v>104244</v>
      </c>
      <c r="J23" s="17">
        <f t="shared" si="0"/>
        <v>-0.10613011378739678</v>
      </c>
      <c r="K23" s="16">
        <f t="shared" si="1"/>
        <v>2033442</v>
      </c>
      <c r="L23" s="17">
        <f t="shared" si="2"/>
        <v>4.259080566086304E-2</v>
      </c>
      <c r="M23" s="12"/>
      <c r="N23" s="12"/>
      <c r="O23" s="12"/>
      <c r="P23" s="29"/>
      <c r="T23" s="74" t="s">
        <v>14</v>
      </c>
      <c r="U23" s="81">
        <v>5.0396929999999998</v>
      </c>
      <c r="V23" s="75">
        <v>6.9789490615443928E-3</v>
      </c>
      <c r="W23" s="76"/>
    </row>
    <row r="24" spans="2:23" x14ac:dyDescent="0.25">
      <c r="B24" s="28"/>
      <c r="C24" s="12"/>
      <c r="D24" s="12"/>
      <c r="E24" s="12"/>
      <c r="F24" s="15" t="s">
        <v>3</v>
      </c>
      <c r="G24" s="16">
        <f>+Cajamarca!G24+'La Libertad'!G24+Lambayeque!G24+Piura!G24+Tumbes!G24</f>
        <v>1833753</v>
      </c>
      <c r="H24" s="17">
        <f t="shared" si="0"/>
        <v>0.17844693960963354</v>
      </c>
      <c r="I24" s="16">
        <f>+Cajamarca!I24+'La Libertad'!I24+Lambayeque!I24+Piura!I24+Tumbes!I24</f>
        <v>116621</v>
      </c>
      <c r="J24" s="17">
        <f t="shared" si="0"/>
        <v>0.1249143926459666</v>
      </c>
      <c r="K24" s="16">
        <f t="shared" si="1"/>
        <v>1950374</v>
      </c>
      <c r="L24" s="17">
        <f t="shared" si="2"/>
        <v>0.1751031934385181</v>
      </c>
      <c r="M24" s="12"/>
      <c r="N24" s="13"/>
      <c r="O24" s="12"/>
      <c r="P24" s="29"/>
      <c r="T24" s="74">
        <v>2016</v>
      </c>
      <c r="U24" s="81">
        <v>4.9547829999999999</v>
      </c>
      <c r="V24" s="75">
        <v>-1.6848248494501505E-2</v>
      </c>
      <c r="W24" s="76"/>
    </row>
    <row r="25" spans="2:23" x14ac:dyDescent="0.25">
      <c r="B25" s="28"/>
      <c r="C25" s="12"/>
      <c r="D25" s="12"/>
      <c r="E25" s="12"/>
      <c r="F25" s="15" t="s">
        <v>2</v>
      </c>
      <c r="G25" s="16">
        <f>+Cajamarca!G25+'La Libertad'!G25+Lambayeque!G25+Piura!G25+Tumbes!G25</f>
        <v>1556076</v>
      </c>
      <c r="H25" s="18"/>
      <c r="I25" s="16">
        <f>+Cajamarca!I25+'La Libertad'!I25+Lambayeque!I25+Piura!I25+Tumbes!I25</f>
        <v>103671</v>
      </c>
      <c r="J25" s="18"/>
      <c r="K25" s="16">
        <f t="shared" si="1"/>
        <v>1659747</v>
      </c>
      <c r="L25" s="18"/>
      <c r="M25" s="12"/>
      <c r="N25" s="13"/>
      <c r="O25" s="12"/>
      <c r="P25" s="29"/>
    </row>
    <row r="26" spans="2:23" x14ac:dyDescent="0.25">
      <c r="B26" s="28"/>
      <c r="C26" s="104" t="s">
        <v>21</v>
      </c>
      <c r="D26" s="105"/>
      <c r="E26" s="12"/>
      <c r="F26" s="110" t="s">
        <v>23</v>
      </c>
      <c r="G26" s="110"/>
      <c r="H26" s="110"/>
      <c r="I26" s="110"/>
      <c r="J26" s="110"/>
      <c r="K26" s="110"/>
      <c r="L26" s="110"/>
      <c r="M26" s="12"/>
      <c r="N26" s="12"/>
      <c r="O26" s="12"/>
      <c r="P26" s="29"/>
    </row>
    <row r="27" spans="2:23" x14ac:dyDescent="0.25">
      <c r="B27" s="28"/>
      <c r="C27" s="106"/>
      <c r="D27" s="107"/>
      <c r="E27" s="12"/>
      <c r="F27" s="23">
        <v>2016</v>
      </c>
      <c r="G27" s="22">
        <f>+G12/K12</f>
        <v>0.95237833826425899</v>
      </c>
      <c r="H27" s="24"/>
      <c r="I27" s="22">
        <f>+I12/K12</f>
        <v>4.7621661735740999E-2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23" x14ac:dyDescent="0.25">
      <c r="B28" s="28"/>
      <c r="C28" s="106"/>
      <c r="D28" s="107"/>
      <c r="E28" s="12"/>
      <c r="F28" s="23">
        <v>2011</v>
      </c>
      <c r="G28" s="22">
        <f>+G17/K17</f>
        <v>0.95196406225170171</v>
      </c>
      <c r="H28" s="24"/>
      <c r="I28" s="22">
        <f>+I17/K17</f>
        <v>4.8035937748298341E-2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23" x14ac:dyDescent="0.25">
      <c r="B29" s="28"/>
      <c r="C29" s="108"/>
      <c r="D29" s="109"/>
      <c r="E29" s="12"/>
      <c r="F29" s="23">
        <v>2006</v>
      </c>
      <c r="G29" s="22">
        <f>+G22/K22</f>
        <v>0.95231959170450986</v>
      </c>
      <c r="H29" s="24"/>
      <c r="I29" s="22">
        <f>+I22/K22</f>
        <v>4.7680408295490126E-2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23" x14ac:dyDescent="0.25">
      <c r="B30" s="28"/>
      <c r="C30" s="12"/>
      <c r="D30" s="12"/>
      <c r="E30" s="12"/>
      <c r="F30" s="94" t="s">
        <v>25</v>
      </c>
      <c r="G30" s="94"/>
      <c r="H30" s="94"/>
      <c r="I30" s="94"/>
      <c r="J30" s="94"/>
      <c r="K30" s="94"/>
      <c r="L30" s="94"/>
      <c r="M30" s="12"/>
      <c r="N30" s="12"/>
      <c r="O30" s="12"/>
      <c r="P30" s="29"/>
    </row>
    <row r="31" spans="2:23" x14ac:dyDescent="0.25">
      <c r="B31" s="2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9"/>
    </row>
    <row r="32" spans="2:23" x14ac:dyDescent="0.25">
      <c r="B32" s="28"/>
      <c r="C32" s="12"/>
      <c r="D32" s="12"/>
      <c r="E32" s="12"/>
      <c r="F32" s="12"/>
      <c r="G32" s="12"/>
      <c r="H32" s="12"/>
      <c r="I32" s="12"/>
      <c r="J32" s="12"/>
      <c r="K32" s="12"/>
      <c r="L32" s="35"/>
      <c r="M32" s="12"/>
      <c r="N32" s="12"/>
      <c r="O32" s="12"/>
      <c r="P32" s="29"/>
    </row>
    <row r="33" spans="2:22" x14ac:dyDescent="0.25">
      <c r="B33" s="28"/>
      <c r="C33" s="12"/>
      <c r="D33" s="12"/>
      <c r="E33" s="12"/>
      <c r="F33" s="35"/>
      <c r="G33" s="12"/>
      <c r="H33" s="12"/>
      <c r="I33" s="12"/>
      <c r="J33" s="12"/>
      <c r="K33" s="12"/>
      <c r="L33" s="35"/>
      <c r="M33" s="12"/>
      <c r="N33" s="12"/>
      <c r="O33" s="12"/>
      <c r="P33" s="29"/>
      <c r="T33" s="73" t="s">
        <v>27</v>
      </c>
      <c r="U33" s="73">
        <v>2015</v>
      </c>
      <c r="V33" s="73">
        <v>2016</v>
      </c>
    </row>
    <row r="34" spans="2:22" x14ac:dyDescent="0.25">
      <c r="B34" s="28"/>
      <c r="C34" s="12"/>
      <c r="D34" s="97" t="s">
        <v>92</v>
      </c>
      <c r="E34" s="97"/>
      <c r="F34" s="97"/>
      <c r="G34" s="97"/>
      <c r="H34" s="97"/>
      <c r="I34" s="97"/>
      <c r="K34" s="90" t="s">
        <v>94</v>
      </c>
      <c r="L34" s="90"/>
      <c r="M34" s="90"/>
      <c r="N34" s="90"/>
      <c r="O34" s="90"/>
      <c r="P34" s="29"/>
      <c r="T34" s="73" t="s">
        <v>50</v>
      </c>
      <c r="U34" s="82">
        <f>+L37/1000000</f>
        <v>1.9249860000000001</v>
      </c>
      <c r="V34" s="82">
        <f>+M37/1000000</f>
        <v>1.8272170000000001</v>
      </c>
    </row>
    <row r="35" spans="2:22" x14ac:dyDescent="0.25">
      <c r="B35" s="28"/>
      <c r="C35" s="12"/>
      <c r="D35" s="96" t="s">
        <v>29</v>
      </c>
      <c r="E35" s="96"/>
      <c r="F35" s="96"/>
      <c r="G35" s="96"/>
      <c r="H35" s="96"/>
      <c r="I35" s="96"/>
      <c r="K35" s="95" t="s">
        <v>30</v>
      </c>
      <c r="L35" s="95"/>
      <c r="M35" s="95"/>
      <c r="N35" s="95"/>
      <c r="O35" s="95"/>
      <c r="P35" s="29"/>
      <c r="T35" s="73" t="s">
        <v>51</v>
      </c>
      <c r="U35" s="82">
        <f t="shared" ref="U35:V38" si="3">+L38/1000000</f>
        <v>1.1441330000000001</v>
      </c>
      <c r="V35" s="82">
        <f t="shared" si="3"/>
        <v>1.120285</v>
      </c>
    </row>
    <row r="36" spans="2:22" x14ac:dyDescent="0.25">
      <c r="B36" s="28"/>
      <c r="C36" s="12"/>
      <c r="D36" s="36" t="s">
        <v>27</v>
      </c>
      <c r="E36" s="37" t="s">
        <v>1</v>
      </c>
      <c r="F36" s="38" t="s">
        <v>16</v>
      </c>
      <c r="G36" s="38" t="s">
        <v>17</v>
      </c>
      <c r="H36" s="38" t="s">
        <v>28</v>
      </c>
      <c r="I36" s="71" t="s">
        <v>80</v>
      </c>
      <c r="K36" s="38" t="s">
        <v>27</v>
      </c>
      <c r="L36" s="37">
        <v>2015</v>
      </c>
      <c r="M36" s="38">
        <v>2016</v>
      </c>
      <c r="N36" s="38" t="s">
        <v>31</v>
      </c>
      <c r="O36" s="38" t="s">
        <v>15</v>
      </c>
      <c r="P36" s="29"/>
      <c r="T36" s="73" t="s">
        <v>85</v>
      </c>
      <c r="U36" s="82">
        <f t="shared" si="3"/>
        <v>0.91181000000000001</v>
      </c>
      <c r="V36" s="82">
        <f t="shared" si="3"/>
        <v>0.93208500000000005</v>
      </c>
    </row>
    <row r="37" spans="2:22" x14ac:dyDescent="0.25">
      <c r="B37" s="28"/>
      <c r="C37" s="12"/>
      <c r="D37" s="39" t="s">
        <v>50</v>
      </c>
      <c r="E37" s="40">
        <f>+'La Libertad'!G12</f>
        <v>1775737</v>
      </c>
      <c r="F37" s="40">
        <f>+'La Libertad'!I12</f>
        <v>51480</v>
      </c>
      <c r="G37" s="40">
        <f>+F37+E37</f>
        <v>1827217</v>
      </c>
      <c r="H37" s="41">
        <f t="shared" ref="H37:H42" si="4">+G37/G$42</f>
        <v>0.36877841067913569</v>
      </c>
      <c r="I37" s="41">
        <f>+O37</f>
        <v>-5.0789460286983945E-2</v>
      </c>
      <c r="K37" s="39" t="s">
        <v>50</v>
      </c>
      <c r="L37" s="40">
        <f>+'La Libertad'!K13</f>
        <v>1924986</v>
      </c>
      <c r="M37" s="40">
        <f>+'La Libertad'!K12</f>
        <v>1827217</v>
      </c>
      <c r="N37" s="40">
        <f>+M37-L37</f>
        <v>-97769</v>
      </c>
      <c r="O37" s="41">
        <f t="shared" ref="O37:O42" si="5">+M37/L37-1</f>
        <v>-5.0789460286983945E-2</v>
      </c>
      <c r="P37" s="29"/>
      <c r="T37" s="73" t="s">
        <v>48</v>
      </c>
      <c r="U37" s="82">
        <f t="shared" si="3"/>
        <v>0.74237399999999998</v>
      </c>
      <c r="V37" s="82">
        <f t="shared" si="3"/>
        <v>0.75298500000000002</v>
      </c>
    </row>
    <row r="38" spans="2:22" x14ac:dyDescent="0.25">
      <c r="B38" s="28"/>
      <c r="C38" s="12"/>
      <c r="D38" s="39" t="s">
        <v>51</v>
      </c>
      <c r="E38" s="40">
        <f>+Piura!G12</f>
        <v>1032875</v>
      </c>
      <c r="F38" s="40">
        <f>+Piura!I12</f>
        <v>87410</v>
      </c>
      <c r="G38" s="40">
        <f>+F38+E38</f>
        <v>1120285</v>
      </c>
      <c r="H38" s="41">
        <f t="shared" si="4"/>
        <v>0.22610172837034437</v>
      </c>
      <c r="I38" s="41">
        <f>+O38</f>
        <v>-2.0843730580273445E-2</v>
      </c>
      <c r="K38" s="39" t="s">
        <v>51</v>
      </c>
      <c r="L38" s="40">
        <f>+Piura!K13</f>
        <v>1144133</v>
      </c>
      <c r="M38" s="40">
        <f>+Piura!K12</f>
        <v>1120285</v>
      </c>
      <c r="N38" s="40">
        <f>+M38-L38</f>
        <v>-23848</v>
      </c>
      <c r="O38" s="41">
        <f t="shared" si="5"/>
        <v>-2.0843730580273445E-2</v>
      </c>
      <c r="P38" s="29"/>
      <c r="T38" s="73" t="s">
        <v>86</v>
      </c>
      <c r="U38" s="83">
        <f t="shared" si="3"/>
        <v>0.31639</v>
      </c>
      <c r="V38" s="83">
        <f t="shared" si="3"/>
        <v>0.32221100000000003</v>
      </c>
    </row>
    <row r="39" spans="2:22" x14ac:dyDescent="0.25">
      <c r="B39" s="28"/>
      <c r="C39" s="12"/>
      <c r="D39" s="39" t="s">
        <v>85</v>
      </c>
      <c r="E39" s="40">
        <f>+Lambayeque!G12</f>
        <v>902976</v>
      </c>
      <c r="F39" s="40">
        <f>+Lambayeque!I12</f>
        <v>29109</v>
      </c>
      <c r="G39" s="40">
        <f>+F39+E39</f>
        <v>932085</v>
      </c>
      <c r="H39" s="41">
        <f t="shared" si="4"/>
        <v>0.18811822838659131</v>
      </c>
      <c r="I39" s="41">
        <f>+O39</f>
        <v>2.2235992147486838E-2</v>
      </c>
      <c r="K39" s="39" t="s">
        <v>85</v>
      </c>
      <c r="L39" s="40">
        <f>+Lambayeque!K13</f>
        <v>911810</v>
      </c>
      <c r="M39" s="40">
        <f>+Lambayeque!K12</f>
        <v>932085</v>
      </c>
      <c r="N39" s="40">
        <f>+M39-L39</f>
        <v>20275</v>
      </c>
      <c r="O39" s="41">
        <f t="shared" si="5"/>
        <v>2.2235992147486838E-2</v>
      </c>
      <c r="P39" s="29"/>
      <c r="U39" s="77"/>
      <c r="V39" s="77"/>
    </row>
    <row r="40" spans="2:22" x14ac:dyDescent="0.25">
      <c r="B40" s="28"/>
      <c r="C40" s="12"/>
      <c r="D40" s="39" t="s">
        <v>48</v>
      </c>
      <c r="E40" s="40">
        <f>+Cajamarca!G12</f>
        <v>735506</v>
      </c>
      <c r="F40" s="40">
        <f>+Cajamarca!I12</f>
        <v>17479</v>
      </c>
      <c r="G40" s="40">
        <f>+F40+E40</f>
        <v>752985</v>
      </c>
      <c r="H40" s="41">
        <f t="shared" si="4"/>
        <v>0.15197133759440121</v>
      </c>
      <c r="I40" s="41">
        <f>+O40</f>
        <v>1.4293334626481968E-2</v>
      </c>
      <c r="K40" s="39" t="s">
        <v>48</v>
      </c>
      <c r="L40" s="40">
        <f>+Cajamarca!K13</f>
        <v>742374</v>
      </c>
      <c r="M40" s="40">
        <f>+Cajamarca!K12</f>
        <v>752985</v>
      </c>
      <c r="N40" s="40">
        <f>+M40-L40</f>
        <v>10611</v>
      </c>
      <c r="O40" s="41">
        <f t="shared" si="5"/>
        <v>1.4293334626481968E-2</v>
      </c>
      <c r="P40" s="29"/>
    </row>
    <row r="41" spans="2:22" x14ac:dyDescent="0.25">
      <c r="B41" s="28"/>
      <c r="C41" s="12"/>
      <c r="D41" s="39" t="s">
        <v>86</v>
      </c>
      <c r="E41" s="40">
        <f>+Tumbes!G12</f>
        <v>271734</v>
      </c>
      <c r="F41" s="40">
        <f>+Tumbes!I12</f>
        <v>50477</v>
      </c>
      <c r="G41" s="40">
        <f>+F41+E41</f>
        <v>322211</v>
      </c>
      <c r="H41" s="41">
        <f t="shared" si="4"/>
        <v>6.5030294969527419E-2</v>
      </c>
      <c r="I41" s="41">
        <f>+O41</f>
        <v>1.8398179462056241E-2</v>
      </c>
      <c r="K41" s="39" t="s">
        <v>86</v>
      </c>
      <c r="L41" s="40">
        <f>+Tumbes!K13</f>
        <v>316390</v>
      </c>
      <c r="M41" s="40">
        <f>+Tumbes!K12</f>
        <v>322211</v>
      </c>
      <c r="N41" s="40">
        <f>+M41-L41</f>
        <v>5821</v>
      </c>
      <c r="O41" s="41">
        <f t="shared" si="5"/>
        <v>1.8398179462056241E-2</v>
      </c>
      <c r="P41" s="29"/>
    </row>
    <row r="42" spans="2:22" x14ac:dyDescent="0.25">
      <c r="B42" s="28"/>
      <c r="C42" s="12"/>
      <c r="D42" s="42" t="s">
        <v>17</v>
      </c>
      <c r="E42" s="43">
        <f>SUM(E37:E41)</f>
        <v>4718828</v>
      </c>
      <c r="F42" s="43">
        <f>SUM(F37:F41)</f>
        <v>235955</v>
      </c>
      <c r="G42" s="43">
        <f>SUM(G37:G41)</f>
        <v>4954783</v>
      </c>
      <c r="H42" s="44">
        <f t="shared" si="4"/>
        <v>1</v>
      </c>
      <c r="I42" s="44">
        <v>-1.7000000000000001E-2</v>
      </c>
      <c r="K42" s="42" t="s">
        <v>17</v>
      </c>
      <c r="L42" s="43">
        <f>SUM(L37:L41)</f>
        <v>5039693</v>
      </c>
      <c r="M42" s="43">
        <f>SUM(M37:M41)</f>
        <v>4954783</v>
      </c>
      <c r="N42" s="43">
        <f>SUM(N37:N41)</f>
        <v>-84910</v>
      </c>
      <c r="O42" s="44">
        <f t="shared" si="5"/>
        <v>-1.6848248494501505E-2</v>
      </c>
      <c r="P42" s="29"/>
    </row>
    <row r="43" spans="2:22" ht="15" customHeight="1" x14ac:dyDescent="0.25">
      <c r="B43" s="28"/>
      <c r="C43" s="12"/>
      <c r="D43" s="94" t="s">
        <v>81</v>
      </c>
      <c r="E43" s="94"/>
      <c r="F43" s="94"/>
      <c r="G43" s="94"/>
      <c r="H43" s="94"/>
      <c r="I43" s="94"/>
      <c r="K43" s="93" t="s">
        <v>32</v>
      </c>
      <c r="L43" s="93"/>
      <c r="M43" s="93"/>
      <c r="N43" s="93"/>
      <c r="O43" s="93"/>
      <c r="P43" s="46"/>
    </row>
    <row r="44" spans="2:22" ht="15" customHeight="1" x14ac:dyDescent="0.25">
      <c r="B44" s="28"/>
      <c r="C44" s="12"/>
      <c r="D44" s="47"/>
      <c r="E44" s="47"/>
      <c r="F44" s="47"/>
      <c r="G44" s="47"/>
      <c r="H44" s="47"/>
      <c r="I44" s="12"/>
      <c r="J44" s="47"/>
      <c r="K44" s="47"/>
      <c r="L44" s="47"/>
      <c r="M44" s="47"/>
      <c r="N44" s="47"/>
      <c r="O44" s="45"/>
      <c r="P44" s="46"/>
    </row>
    <row r="45" spans="2:22" x14ac:dyDescent="0.25"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2"/>
    </row>
    <row r="48" spans="2:22" x14ac:dyDescent="0.25">
      <c r="B48" s="25" t="s">
        <v>57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7"/>
      <c r="T48" s="77"/>
      <c r="U48" s="77"/>
      <c r="V48" s="77"/>
    </row>
    <row r="49" spans="2:22" x14ac:dyDescent="0.25">
      <c r="B49" s="28"/>
      <c r="C49" s="91" t="str">
        <f>+CONCATENATE("Sin considerar a los residentes de esta región, entre las principales regiones de procedencia de los huespedes nacionales figuran ",E56," con ",FIXED(F56,0)," arribos en esta región (equivalente al ",FIXED(G56*100,1),"% de este total), ",E57," con ",FIXED(F57,0)," arribos (",FIXED(G57*100,1),"%)  y ",E58," con ",FIXED(F58,0)," arribos (",FIXED(G58*100,1)," %). En tanto  ",J56," es el principal lugar de procedencia de los huespedes del exterior con ",FIXED(K56,0),"  arribos (equivalente al ",FIXED(L56*100,1)," % de los arribos del exterior), le sigue ",J57,"  con  ",FIXED(K57,0),"  arribos (",FIXED(L57*100,1)," %) y ",J58," con ",FIXED(K58,0)," (",FIXED(L58*100,1)," %) entre las principales.")</f>
        <v>Sin considerar a los residentes de esta región, entre las principales regiones de procedencia de los huespedes nacionales figuran Lima Metropolitana y Callao con 997,404 arribos en esta región (equivalente al 59.0% de este total), Lima Provincias con 284,284 arribos (16.8%)  y Áncash con 125,821 arribos (7.4 %). En tanto  Ecuador es el principal lugar de procedencia de los huespedes del exterior con 71,218  arribos (equivalente al 30.2 % de los arribos del exterior), le sigue Estados Unidos  con  22,552  arribos (9.6 %) y Chile con 21,296 (9.0 %) entre las principales.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29"/>
      <c r="T49" s="77"/>
      <c r="U49" s="77"/>
      <c r="V49" s="77"/>
    </row>
    <row r="50" spans="2:22" x14ac:dyDescent="0.25">
      <c r="B50" s="28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29"/>
      <c r="T50" s="77"/>
      <c r="U50" s="77"/>
      <c r="V50" s="77"/>
    </row>
    <row r="51" spans="2:22" x14ac:dyDescent="0.25">
      <c r="B51" s="28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29"/>
      <c r="T51" s="77"/>
      <c r="U51" s="77"/>
      <c r="V51" s="77"/>
    </row>
    <row r="52" spans="2:22" x14ac:dyDescent="0.25">
      <c r="B52" s="28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29"/>
    </row>
    <row r="53" spans="2:22" ht="15" customHeight="1" x14ac:dyDescent="0.25">
      <c r="B53" s="28"/>
      <c r="C53" s="12"/>
      <c r="D53" s="12"/>
      <c r="E53" s="90" t="s">
        <v>46</v>
      </c>
      <c r="F53" s="90"/>
      <c r="G53" s="90"/>
      <c r="H53" s="90"/>
      <c r="I53" s="12"/>
      <c r="J53" s="90" t="s">
        <v>45</v>
      </c>
      <c r="K53" s="90"/>
      <c r="L53" s="90"/>
      <c r="M53" s="90"/>
      <c r="N53" s="12"/>
      <c r="O53" s="12"/>
      <c r="P53" s="29"/>
    </row>
    <row r="54" spans="2:22" x14ac:dyDescent="0.25">
      <c r="B54" s="28"/>
      <c r="C54" s="12"/>
      <c r="D54" s="12"/>
      <c r="E54" s="90"/>
      <c r="F54" s="90"/>
      <c r="G54" s="90"/>
      <c r="H54" s="90"/>
      <c r="I54" s="12"/>
      <c r="J54" s="90"/>
      <c r="K54" s="90"/>
      <c r="L54" s="90"/>
      <c r="M54" s="90"/>
      <c r="N54" s="12"/>
      <c r="O54" s="12"/>
      <c r="P54" s="29"/>
      <c r="T54" s="78"/>
      <c r="U54" s="78"/>
      <c r="V54" s="78"/>
    </row>
    <row r="55" spans="2:22" ht="15" customHeight="1" x14ac:dyDescent="0.25">
      <c r="B55" s="28"/>
      <c r="C55" s="12"/>
      <c r="D55" s="12"/>
      <c r="E55" s="48" t="s">
        <v>27</v>
      </c>
      <c r="F55" s="48" t="s">
        <v>43</v>
      </c>
      <c r="G55" s="48" t="s">
        <v>52</v>
      </c>
      <c r="H55" s="48" t="s">
        <v>44</v>
      </c>
      <c r="I55" s="12"/>
      <c r="J55" s="48" t="s">
        <v>42</v>
      </c>
      <c r="K55" s="48" t="s">
        <v>43</v>
      </c>
      <c r="L55" s="48" t="s">
        <v>44</v>
      </c>
      <c r="M55" s="64" t="s">
        <v>71</v>
      </c>
      <c r="N55" s="12"/>
      <c r="O55" s="12"/>
      <c r="P55" s="29"/>
      <c r="T55" s="79" t="s">
        <v>100</v>
      </c>
      <c r="U55" s="80">
        <v>71218</v>
      </c>
      <c r="V55" s="78"/>
    </row>
    <row r="56" spans="2:22" x14ac:dyDescent="0.25">
      <c r="B56" s="28"/>
      <c r="C56" s="12"/>
      <c r="D56" s="67"/>
      <c r="E56" s="8" t="s">
        <v>95</v>
      </c>
      <c r="F56" s="49">
        <v>997404</v>
      </c>
      <c r="G56" s="50">
        <f t="shared" ref="G56:G63" si="6">+F56/F$64</f>
        <v>0.5899508829708705</v>
      </c>
      <c r="H56" s="50">
        <f t="shared" ref="H56:H63" si="7">+F56/F$71</f>
        <v>0.21136689025325781</v>
      </c>
      <c r="I56" s="12"/>
      <c r="J56" s="8" t="s">
        <v>100</v>
      </c>
      <c r="K56" s="49">
        <v>71218</v>
      </c>
      <c r="L56" s="50">
        <f>+K56/K$71</f>
        <v>0.30182873853065201</v>
      </c>
      <c r="M56" s="65">
        <v>1.5401666666666667</v>
      </c>
      <c r="N56" s="12"/>
      <c r="O56" s="49"/>
      <c r="P56" s="29"/>
      <c r="T56" s="79" t="s">
        <v>34</v>
      </c>
      <c r="U56" s="80">
        <v>22552</v>
      </c>
      <c r="V56" s="78"/>
    </row>
    <row r="57" spans="2:22" x14ac:dyDescent="0.25">
      <c r="B57" s="28"/>
      <c r="C57" s="12"/>
      <c r="E57" s="8" t="s">
        <v>98</v>
      </c>
      <c r="F57" s="49">
        <v>284284</v>
      </c>
      <c r="G57" s="50">
        <f t="shared" si="6"/>
        <v>0.16815011451176348</v>
      </c>
      <c r="H57" s="50">
        <f t="shared" si="7"/>
        <v>6.0244620062439233E-2</v>
      </c>
      <c r="I57" s="12"/>
      <c r="J57" s="8" t="s">
        <v>34</v>
      </c>
      <c r="K57" s="49">
        <v>22552</v>
      </c>
      <c r="L57" s="50">
        <f t="shared" ref="L57:L70" si="8">+K57/K$71</f>
        <v>9.5577546566082514E-2</v>
      </c>
      <c r="M57" s="65">
        <v>2.1668333333333329</v>
      </c>
      <c r="N57" s="12"/>
      <c r="O57" s="49"/>
      <c r="P57" s="29"/>
      <c r="T57" s="79" t="s">
        <v>56</v>
      </c>
      <c r="U57" s="80">
        <v>21296</v>
      </c>
      <c r="V57" s="78"/>
    </row>
    <row r="58" spans="2:22" x14ac:dyDescent="0.25">
      <c r="B58" s="28"/>
      <c r="C58" s="12"/>
      <c r="D58" s="12"/>
      <c r="E58" s="8" t="s">
        <v>99</v>
      </c>
      <c r="F58" s="49">
        <v>125821</v>
      </c>
      <c r="G58" s="50">
        <f t="shared" si="6"/>
        <v>7.4421408021501712E-2</v>
      </c>
      <c r="H58" s="50">
        <f t="shared" si="7"/>
        <v>2.6663612235919596E-2</v>
      </c>
      <c r="I58" s="12"/>
      <c r="J58" s="8" t="s">
        <v>56</v>
      </c>
      <c r="K58" s="49">
        <v>21296</v>
      </c>
      <c r="L58" s="50">
        <f t="shared" si="8"/>
        <v>9.0254497679642304E-2</v>
      </c>
      <c r="M58" s="65">
        <v>2.5536666666666665</v>
      </c>
      <c r="N58" s="12"/>
      <c r="O58" s="57"/>
      <c r="P58" s="68"/>
      <c r="T58" s="79" t="s">
        <v>37</v>
      </c>
      <c r="U58" s="80">
        <v>12933</v>
      </c>
    </row>
    <row r="59" spans="2:22" x14ac:dyDescent="0.25">
      <c r="B59" s="28"/>
      <c r="C59" s="12"/>
      <c r="D59" s="12"/>
      <c r="E59" s="8" t="s">
        <v>96</v>
      </c>
      <c r="F59" s="49">
        <v>76874</v>
      </c>
      <c r="G59" s="50">
        <f t="shared" si="6"/>
        <v>4.5469924100467511E-2</v>
      </c>
      <c r="H59" s="50">
        <f t="shared" si="7"/>
        <v>1.6290909522449219E-2</v>
      </c>
      <c r="I59" s="12"/>
      <c r="J59" s="8" t="s">
        <v>37</v>
      </c>
      <c r="K59" s="49">
        <v>12933</v>
      </c>
      <c r="L59" s="50">
        <f t="shared" si="8"/>
        <v>5.4811298764594944E-2</v>
      </c>
      <c r="M59" s="65">
        <v>1.9781666666666666</v>
      </c>
      <c r="N59" s="12"/>
      <c r="O59" s="12"/>
      <c r="P59" s="29"/>
      <c r="T59" s="79" t="s">
        <v>55</v>
      </c>
      <c r="U59" s="80">
        <v>12881</v>
      </c>
    </row>
    <row r="60" spans="2:22" x14ac:dyDescent="0.25">
      <c r="B60" s="28"/>
      <c r="C60" s="12"/>
      <c r="D60" s="12"/>
      <c r="E60" s="8" t="s">
        <v>97</v>
      </c>
      <c r="F60" s="49">
        <v>44468</v>
      </c>
      <c r="G60" s="50">
        <f t="shared" si="6"/>
        <v>2.6302216417769197E-2</v>
      </c>
      <c r="H60" s="50">
        <f t="shared" si="7"/>
        <v>9.4235263501869539E-3</v>
      </c>
      <c r="I60" s="12"/>
      <c r="J60" s="8" t="s">
        <v>55</v>
      </c>
      <c r="K60" s="49">
        <v>12881</v>
      </c>
      <c r="L60" s="50">
        <f t="shared" si="8"/>
        <v>5.459091775974232E-2</v>
      </c>
      <c r="M60" s="65">
        <v>2.028</v>
      </c>
      <c r="N60" s="12"/>
      <c r="O60" s="12"/>
      <c r="P60" s="29"/>
      <c r="T60" s="79" t="s">
        <v>40</v>
      </c>
      <c r="U60" s="80">
        <v>11874</v>
      </c>
    </row>
    <row r="61" spans="2:22" x14ac:dyDescent="0.25">
      <c r="B61" s="28"/>
      <c r="C61" s="12"/>
      <c r="D61" s="12"/>
      <c r="E61" s="8" t="s">
        <v>61</v>
      </c>
      <c r="F61" s="49">
        <v>38114</v>
      </c>
      <c r="G61" s="50">
        <f t="shared" si="6"/>
        <v>2.2543911948971287E-2</v>
      </c>
      <c r="H61" s="50">
        <f t="shared" si="7"/>
        <v>8.0770055615504519E-3</v>
      </c>
      <c r="I61" s="12"/>
      <c r="J61" s="8" t="s">
        <v>40</v>
      </c>
      <c r="K61" s="49">
        <v>11874</v>
      </c>
      <c r="L61" s="50">
        <f t="shared" si="8"/>
        <v>5.032315483884639E-2</v>
      </c>
      <c r="M61" s="65">
        <v>2.1995</v>
      </c>
      <c r="N61" s="12"/>
      <c r="O61" s="12"/>
      <c r="P61" s="29"/>
      <c r="T61" s="73" t="s">
        <v>41</v>
      </c>
      <c r="U61" s="78">
        <f>SUM(K62:K70)</f>
        <v>83201</v>
      </c>
    </row>
    <row r="62" spans="2:22" x14ac:dyDescent="0.25">
      <c r="B62" s="28"/>
      <c r="C62" s="12"/>
      <c r="D62" s="12"/>
      <c r="E62" s="8" t="s">
        <v>105</v>
      </c>
      <c r="F62" s="49">
        <v>26495</v>
      </c>
      <c r="G62" s="50">
        <f t="shared" si="6"/>
        <v>1.5671431680956978E-2</v>
      </c>
      <c r="H62" s="50">
        <f t="shared" si="7"/>
        <v>5.6147416265225182E-3</v>
      </c>
      <c r="I62" s="12"/>
      <c r="J62" s="8" t="s">
        <v>35</v>
      </c>
      <c r="K62" s="49">
        <v>11226</v>
      </c>
      <c r="L62" s="50">
        <f t="shared" si="8"/>
        <v>4.7576868470682966E-2</v>
      </c>
      <c r="M62" s="65">
        <v>1.9686666666666668</v>
      </c>
      <c r="N62" s="12"/>
      <c r="O62" s="12"/>
      <c r="P62" s="29"/>
    </row>
    <row r="63" spans="2:22" x14ac:dyDescent="0.25">
      <c r="B63" s="28"/>
      <c r="C63" s="12"/>
      <c r="D63" s="12"/>
      <c r="E63" s="8" t="s">
        <v>41</v>
      </c>
      <c r="F63" s="49">
        <v>97196</v>
      </c>
      <c r="G63" s="50">
        <f t="shared" si="6"/>
        <v>5.7490110347699352E-2</v>
      </c>
      <c r="H63" s="50">
        <f t="shared" si="7"/>
        <v>2.0597487342195984E-2</v>
      </c>
      <c r="I63" s="12"/>
      <c r="J63" s="8" t="s">
        <v>36</v>
      </c>
      <c r="K63" s="49">
        <v>11094</v>
      </c>
      <c r="L63" s="50">
        <f t="shared" si="8"/>
        <v>4.7017439766057087E-2</v>
      </c>
      <c r="M63" s="65">
        <v>2.1136666666666666</v>
      </c>
      <c r="N63" s="12"/>
      <c r="O63" s="12"/>
      <c r="P63" s="29"/>
    </row>
    <row r="64" spans="2:22" x14ac:dyDescent="0.25">
      <c r="B64" s="28"/>
      <c r="C64" s="12"/>
      <c r="D64" s="12"/>
      <c r="E64" s="52" t="s">
        <v>17</v>
      </c>
      <c r="F64" s="53">
        <f>SUM(F56:F63)</f>
        <v>1690656</v>
      </c>
      <c r="G64" s="54">
        <f>SUM(G56:G63)</f>
        <v>1</v>
      </c>
      <c r="H64" s="50"/>
      <c r="I64" s="12"/>
      <c r="J64" s="8" t="s">
        <v>63</v>
      </c>
      <c r="K64" s="49">
        <v>7758</v>
      </c>
      <c r="L64" s="50">
        <f t="shared" si="8"/>
        <v>3.2879150685512067E-2</v>
      </c>
      <c r="M64" s="65">
        <v>2.5744999999999996</v>
      </c>
      <c r="N64" s="12"/>
      <c r="O64" s="12"/>
      <c r="P64" s="29"/>
    </row>
    <row r="65" spans="2:16" x14ac:dyDescent="0.25">
      <c r="B65" s="28"/>
      <c r="C65" s="12"/>
      <c r="D65" s="12"/>
      <c r="E65" s="8"/>
      <c r="F65" s="49"/>
      <c r="G65" s="50"/>
      <c r="H65" s="50">
        <f t="shared" ref="H65:H70" si="9">+F65/F$71</f>
        <v>0</v>
      </c>
      <c r="I65" s="12"/>
      <c r="J65" s="8" t="s">
        <v>62</v>
      </c>
      <c r="K65" s="49">
        <v>5335</v>
      </c>
      <c r="L65" s="50">
        <f t="shared" si="8"/>
        <v>2.2610243478629399E-2</v>
      </c>
      <c r="M65" s="65">
        <v>2.508</v>
      </c>
      <c r="N65" s="12"/>
      <c r="O65" s="12"/>
      <c r="P65" s="29"/>
    </row>
    <row r="66" spans="2:16" x14ac:dyDescent="0.25">
      <c r="B66" s="28"/>
      <c r="C66" s="12"/>
      <c r="D66" s="12"/>
      <c r="E66" s="8" t="s">
        <v>50</v>
      </c>
      <c r="F66" s="49">
        <v>1066266</v>
      </c>
      <c r="G66" s="8"/>
      <c r="H66" s="50">
        <f t="shared" si="9"/>
        <v>0.22595992055654499</v>
      </c>
      <c r="I66" s="12"/>
      <c r="J66" s="8" t="s">
        <v>54</v>
      </c>
      <c r="K66" s="49">
        <v>4693</v>
      </c>
      <c r="L66" s="50">
        <f t="shared" si="8"/>
        <v>1.9889385687948975E-2</v>
      </c>
      <c r="M66" s="65">
        <v>2.3228333333333331</v>
      </c>
      <c r="N66" s="12"/>
      <c r="O66" s="12"/>
      <c r="P66" s="29"/>
    </row>
    <row r="67" spans="2:16" x14ac:dyDescent="0.25">
      <c r="B67" s="28"/>
      <c r="C67" s="12"/>
      <c r="D67" s="12"/>
      <c r="E67" s="8" t="s">
        <v>51</v>
      </c>
      <c r="F67" s="49">
        <v>692819</v>
      </c>
      <c r="G67" s="8"/>
      <c r="H67" s="50">
        <f t="shared" si="9"/>
        <v>0.14682014262863574</v>
      </c>
      <c r="I67" s="12"/>
      <c r="J67" s="8" t="s">
        <v>38</v>
      </c>
      <c r="K67" s="49">
        <v>4046</v>
      </c>
      <c r="L67" s="50">
        <f t="shared" si="8"/>
        <v>1.7147337416032717E-2</v>
      </c>
      <c r="M67" s="65">
        <v>2.1575000000000002</v>
      </c>
      <c r="N67" s="12"/>
      <c r="O67" s="12"/>
      <c r="P67" s="29"/>
    </row>
    <row r="68" spans="2:16" x14ac:dyDescent="0.25">
      <c r="B68" s="28"/>
      <c r="C68" s="12"/>
      <c r="D68" s="12"/>
      <c r="E68" s="8" t="s">
        <v>85</v>
      </c>
      <c r="F68" s="49">
        <v>631201</v>
      </c>
      <c r="G68" s="8"/>
      <c r="H68" s="50">
        <f t="shared" si="9"/>
        <v>0.133762239267886</v>
      </c>
      <c r="I68" s="12"/>
      <c r="J68" s="8" t="s">
        <v>39</v>
      </c>
      <c r="K68" s="49">
        <v>3733</v>
      </c>
      <c r="L68" s="50">
        <f t="shared" si="8"/>
        <v>1.5820813290669831E-2</v>
      </c>
      <c r="M68" s="65">
        <v>2.0838333333333332</v>
      </c>
      <c r="N68" s="12"/>
      <c r="O68" s="12"/>
      <c r="P68" s="29"/>
    </row>
    <row r="69" spans="2:16" x14ac:dyDescent="0.25">
      <c r="B69" s="28"/>
      <c r="C69" s="12"/>
      <c r="D69" s="12"/>
      <c r="E69" s="8" t="s">
        <v>48</v>
      </c>
      <c r="F69" s="49">
        <v>511730</v>
      </c>
      <c r="G69" s="8"/>
      <c r="H69" s="50">
        <f t="shared" si="9"/>
        <v>0.1084443001524955</v>
      </c>
      <c r="I69" s="12"/>
      <c r="J69" s="8" t="s">
        <v>103</v>
      </c>
      <c r="K69" s="49">
        <v>3006</v>
      </c>
      <c r="L69" s="50">
        <f t="shared" si="8"/>
        <v>1.2739717318980314E-2</v>
      </c>
      <c r="M69" s="65">
        <v>2.556</v>
      </c>
      <c r="N69" s="12"/>
      <c r="O69" s="12"/>
      <c r="P69" s="29"/>
    </row>
    <row r="70" spans="2:16" x14ac:dyDescent="0.25">
      <c r="B70" s="28"/>
      <c r="C70" s="12"/>
      <c r="D70" s="12"/>
      <c r="E70" s="8" t="s">
        <v>86</v>
      </c>
      <c r="F70" s="49">
        <v>126156</v>
      </c>
      <c r="G70" s="8"/>
      <c r="H70" s="50">
        <f t="shared" si="9"/>
        <v>2.6734604439916012E-2</v>
      </c>
      <c r="I70" s="12"/>
      <c r="J70" s="8" t="s">
        <v>41</v>
      </c>
      <c r="K70" s="49">
        <v>32310</v>
      </c>
      <c r="L70" s="50">
        <f t="shared" si="8"/>
        <v>0.13693288974592613</v>
      </c>
      <c r="M70" s="65">
        <v>2.3159485631828494</v>
      </c>
      <c r="N70" s="12"/>
      <c r="O70" s="12"/>
      <c r="P70" s="29"/>
    </row>
    <row r="71" spans="2:16" x14ac:dyDescent="0.25">
      <c r="B71" s="28"/>
      <c r="C71" s="12"/>
      <c r="D71" s="12"/>
      <c r="E71" s="52" t="s">
        <v>17</v>
      </c>
      <c r="F71" s="53">
        <f>+F70+F64+F68+F67+F66+F69+F65</f>
        <v>4718828</v>
      </c>
      <c r="G71" s="52"/>
      <c r="H71" s="54">
        <f>SUM(H56:H70)</f>
        <v>1</v>
      </c>
      <c r="I71" s="12"/>
      <c r="J71" s="52" t="s">
        <v>17</v>
      </c>
      <c r="K71" s="53">
        <f>SUM(K56:K70)</f>
        <v>235955</v>
      </c>
      <c r="L71" s="54">
        <f>SUM(L56:L70)</f>
        <v>0.99999999999999989</v>
      </c>
      <c r="M71" s="66">
        <f>+AVERAGE(M56:M70)</f>
        <v>2.2044854597677452</v>
      </c>
      <c r="N71" s="12"/>
      <c r="O71" s="12"/>
      <c r="P71" s="29"/>
    </row>
    <row r="72" spans="2:16" x14ac:dyDescent="0.25">
      <c r="B72" s="28"/>
      <c r="C72" s="12"/>
      <c r="D72" s="12"/>
      <c r="E72" s="55" t="s">
        <v>58</v>
      </c>
      <c r="F72" s="12"/>
      <c r="G72" s="12"/>
      <c r="H72" s="12"/>
      <c r="I72" s="12"/>
      <c r="J72" s="55" t="s">
        <v>72</v>
      </c>
      <c r="K72" s="12"/>
      <c r="L72" s="12"/>
      <c r="M72" s="12"/>
      <c r="N72" s="12"/>
      <c r="O72" s="12"/>
      <c r="P72" s="29"/>
    </row>
    <row r="73" spans="2:16" x14ac:dyDescent="0.25">
      <c r="B73" s="28"/>
      <c r="C73" s="12"/>
      <c r="D73" s="12"/>
      <c r="E73" s="92" t="s">
        <v>59</v>
      </c>
      <c r="F73" s="92"/>
      <c r="G73" s="92"/>
      <c r="H73" s="92"/>
      <c r="I73" s="92"/>
      <c r="J73" s="92"/>
      <c r="K73" s="92"/>
      <c r="L73" s="92"/>
      <c r="M73" s="12"/>
      <c r="N73" s="12"/>
      <c r="O73" s="12"/>
      <c r="P73" s="29"/>
    </row>
    <row r="74" spans="2:16" x14ac:dyDescent="0.25">
      <c r="B74" s="28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29"/>
    </row>
    <row r="75" spans="2:16" x14ac:dyDescent="0.25">
      <c r="B75" s="28"/>
      <c r="C75" s="12"/>
      <c r="D75" s="12"/>
      <c r="E75" s="8"/>
      <c r="F75" s="49"/>
      <c r="G75" s="90" t="s">
        <v>45</v>
      </c>
      <c r="H75" s="90"/>
      <c r="I75" s="90"/>
      <c r="J75" s="90"/>
      <c r="K75" s="12"/>
      <c r="L75" s="12"/>
      <c r="M75" s="12"/>
      <c r="N75" s="12"/>
      <c r="O75" s="12"/>
      <c r="P75" s="29"/>
    </row>
    <row r="76" spans="2:16" x14ac:dyDescent="0.25">
      <c r="B76" s="28"/>
      <c r="C76" s="12"/>
      <c r="D76" s="12"/>
      <c r="E76" s="8"/>
      <c r="F76" s="49"/>
      <c r="G76" s="90"/>
      <c r="H76" s="90"/>
      <c r="I76" s="90"/>
      <c r="J76" s="90"/>
      <c r="K76" s="12"/>
      <c r="L76" s="12"/>
      <c r="M76" s="12"/>
      <c r="N76" s="12"/>
      <c r="O76" s="12"/>
      <c r="P76" s="29"/>
    </row>
    <row r="77" spans="2:16" x14ac:dyDescent="0.25">
      <c r="B77" s="28"/>
      <c r="C77" s="12"/>
      <c r="D77" s="12"/>
      <c r="E77" s="8"/>
      <c r="F77" s="49"/>
      <c r="G77" s="48" t="s">
        <v>42</v>
      </c>
      <c r="H77" s="48" t="s">
        <v>43</v>
      </c>
      <c r="I77" s="48" t="s">
        <v>44</v>
      </c>
      <c r="J77" s="64" t="s">
        <v>71</v>
      </c>
      <c r="K77" s="12"/>
      <c r="L77" s="12"/>
      <c r="M77" s="12"/>
      <c r="N77" s="12"/>
      <c r="O77" s="12"/>
      <c r="P77" s="29"/>
    </row>
    <row r="78" spans="2:16" x14ac:dyDescent="0.25">
      <c r="B78" s="28"/>
      <c r="C78" s="12"/>
      <c r="D78" s="12"/>
      <c r="E78" s="8"/>
      <c r="F78" s="49"/>
      <c r="G78" s="8" t="s">
        <v>75</v>
      </c>
      <c r="H78" s="49">
        <v>129004</v>
      </c>
      <c r="I78" s="50">
        <f>+H78/H$86</f>
        <v>0.54715108536140544</v>
      </c>
      <c r="J78" s="65">
        <v>2.3506553310886646</v>
      </c>
      <c r="K78" s="12"/>
      <c r="L78" s="12"/>
      <c r="M78" s="12"/>
      <c r="N78" s="12"/>
      <c r="O78" s="12"/>
      <c r="P78" s="29"/>
    </row>
    <row r="79" spans="2:16" x14ac:dyDescent="0.25">
      <c r="B79" s="28"/>
      <c r="C79" s="12"/>
      <c r="D79" s="12"/>
      <c r="E79" s="12"/>
      <c r="F79" s="12"/>
      <c r="G79" s="8" t="s">
        <v>73</v>
      </c>
      <c r="H79" s="49">
        <v>56478</v>
      </c>
      <c r="I79" s="50">
        <f t="shared" ref="I79:I86" si="10">+H79/H$86</f>
        <v>0.23954295214909194</v>
      </c>
      <c r="J79" s="65">
        <v>2.1717651515151513</v>
      </c>
      <c r="K79" s="12"/>
      <c r="L79" s="12"/>
      <c r="M79" s="12"/>
      <c r="N79" s="12"/>
      <c r="O79" s="12"/>
      <c r="P79" s="29"/>
    </row>
    <row r="80" spans="2:16" x14ac:dyDescent="0.25">
      <c r="B80" s="28"/>
      <c r="C80" s="12"/>
      <c r="D80" s="12"/>
      <c r="E80" s="12"/>
      <c r="F80" s="12"/>
      <c r="G80" s="8" t="s">
        <v>74</v>
      </c>
      <c r="H80" s="49">
        <v>35003</v>
      </c>
      <c r="I80" s="50">
        <f t="shared" si="10"/>
        <v>0.14845996589954788</v>
      </c>
      <c r="J80" s="65">
        <v>2.3547222222222222</v>
      </c>
      <c r="K80" s="12"/>
      <c r="L80" s="12"/>
      <c r="M80" s="12"/>
      <c r="N80" s="12"/>
      <c r="O80" s="12"/>
      <c r="P80" s="29"/>
    </row>
    <row r="81" spans="2:16" x14ac:dyDescent="0.25">
      <c r="B81" s="28"/>
      <c r="C81" s="12"/>
      <c r="D81" s="12"/>
      <c r="E81" s="12"/>
      <c r="F81" s="12"/>
      <c r="G81" s="8" t="s">
        <v>76</v>
      </c>
      <c r="H81" s="49">
        <v>7760</v>
      </c>
      <c r="I81" s="50">
        <f t="shared" si="10"/>
        <v>3.2912874193083204E-2</v>
      </c>
      <c r="J81" s="65">
        <v>2.1638340522572661</v>
      </c>
      <c r="K81" s="12"/>
      <c r="L81" s="12"/>
      <c r="M81" s="12"/>
      <c r="N81" s="12"/>
      <c r="O81" s="12"/>
      <c r="P81" s="29"/>
    </row>
    <row r="82" spans="2:16" x14ac:dyDescent="0.25">
      <c r="B82" s="28"/>
      <c r="C82" s="12"/>
      <c r="D82" s="12"/>
      <c r="E82" s="12"/>
      <c r="F82" s="12"/>
      <c r="G82" s="8" t="s">
        <v>78</v>
      </c>
      <c r="H82" s="49">
        <v>4257</v>
      </c>
      <c r="I82" s="50">
        <f t="shared" si="10"/>
        <v>1.8055425958757115E-2</v>
      </c>
      <c r="J82" s="65">
        <v>2.2324696969696967</v>
      </c>
      <c r="K82" s="12"/>
      <c r="L82" s="12"/>
      <c r="M82" s="12"/>
      <c r="N82" s="12"/>
      <c r="O82" s="12"/>
      <c r="P82" s="29"/>
    </row>
    <row r="83" spans="2:16" x14ac:dyDescent="0.25">
      <c r="B83" s="28"/>
      <c r="C83" s="12"/>
      <c r="D83" s="12"/>
      <c r="E83" s="12"/>
      <c r="F83" s="12"/>
      <c r="G83" s="8" t="s">
        <v>77</v>
      </c>
      <c r="H83" s="49">
        <v>2468</v>
      </c>
      <c r="I83" s="50">
        <f t="shared" si="10"/>
        <v>1.0467651225325949E-2</v>
      </c>
      <c r="J83" s="65">
        <v>2.4779583333333335</v>
      </c>
      <c r="K83" s="12"/>
      <c r="L83" s="12"/>
      <c r="M83" s="12"/>
      <c r="N83" s="12"/>
      <c r="O83" s="12"/>
      <c r="P83" s="29"/>
    </row>
    <row r="84" spans="2:16" x14ac:dyDescent="0.25">
      <c r="B84" s="28"/>
      <c r="C84" s="12"/>
      <c r="D84" s="12"/>
      <c r="E84" s="12"/>
      <c r="F84" s="12"/>
      <c r="G84" s="8" t="s">
        <v>104</v>
      </c>
      <c r="H84" s="49">
        <v>462</v>
      </c>
      <c r="I84" s="50">
        <f t="shared" si="10"/>
        <v>1.9595035924232528E-3</v>
      </c>
      <c r="J84" s="65">
        <v>2.9176515151515154</v>
      </c>
      <c r="K84" s="12"/>
      <c r="L84" s="12"/>
      <c r="M84" s="12"/>
      <c r="N84" s="12"/>
      <c r="O84" s="12"/>
      <c r="P84" s="29"/>
    </row>
    <row r="85" spans="2:16" x14ac:dyDescent="0.25">
      <c r="B85" s="28"/>
      <c r="C85" s="12"/>
      <c r="D85" s="12"/>
      <c r="E85" s="12"/>
      <c r="F85" s="12"/>
      <c r="G85" s="8" t="s">
        <v>79</v>
      </c>
      <c r="H85" s="49">
        <v>342</v>
      </c>
      <c r="I85" s="50">
        <f t="shared" si="10"/>
        <v>1.4505416203652651E-3</v>
      </c>
      <c r="J85" s="65">
        <v>2.2558750000000001</v>
      </c>
      <c r="K85" s="12"/>
      <c r="L85" s="12"/>
      <c r="M85" s="12"/>
      <c r="N85" s="12"/>
      <c r="O85" s="12"/>
      <c r="P85" s="29"/>
    </row>
    <row r="86" spans="2:16" x14ac:dyDescent="0.25">
      <c r="B86" s="28"/>
      <c r="C86" s="12"/>
      <c r="D86" s="12"/>
      <c r="E86" s="12"/>
      <c r="F86" s="12"/>
      <c r="G86" s="52" t="s">
        <v>17</v>
      </c>
      <c r="H86" s="53">
        <f>SUM(H78:H85)</f>
        <v>235774</v>
      </c>
      <c r="I86" s="54">
        <f t="shared" si="10"/>
        <v>1</v>
      </c>
      <c r="J86" s="66">
        <f>+AVERAGE(J78:J85)</f>
        <v>2.3656164128172312</v>
      </c>
      <c r="K86" s="12"/>
      <c r="L86" s="12"/>
      <c r="M86" s="12"/>
      <c r="N86" s="12"/>
      <c r="O86" s="12"/>
      <c r="P86" s="29"/>
    </row>
    <row r="87" spans="2:16" x14ac:dyDescent="0.25">
      <c r="B87" s="28"/>
      <c r="C87" s="12"/>
      <c r="D87" s="12"/>
      <c r="E87" s="12"/>
      <c r="F87" s="12"/>
      <c r="G87" s="55" t="s">
        <v>72</v>
      </c>
      <c r="H87" s="12"/>
      <c r="I87" s="12"/>
      <c r="J87" s="12"/>
      <c r="K87" s="12"/>
      <c r="L87" s="12"/>
      <c r="M87" s="12"/>
      <c r="N87" s="12"/>
      <c r="O87" s="12"/>
      <c r="P87" s="29"/>
    </row>
    <row r="88" spans="2:16" x14ac:dyDescent="0.25"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2"/>
    </row>
  </sheetData>
  <sortState ref="Q11:S23">
    <sortCondition ref="Q11:Q23"/>
  </sortState>
  <mergeCells count="18">
    <mergeCell ref="B1:O2"/>
    <mergeCell ref="C7:O8"/>
    <mergeCell ref="F10:L10"/>
    <mergeCell ref="N20:O21"/>
    <mergeCell ref="C26:D29"/>
    <mergeCell ref="F26:L26"/>
    <mergeCell ref="K35:O35"/>
    <mergeCell ref="K34:O34"/>
    <mergeCell ref="F30:L30"/>
    <mergeCell ref="D35:I35"/>
    <mergeCell ref="D34:I34"/>
    <mergeCell ref="G75:J76"/>
    <mergeCell ref="C49:O51"/>
    <mergeCell ref="E53:H54"/>
    <mergeCell ref="E73:L73"/>
    <mergeCell ref="K43:O43"/>
    <mergeCell ref="J53:M54"/>
    <mergeCell ref="D43:I43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78"/>
  <sheetViews>
    <sheetView zoomScaleNormal="100" workbookViewId="0"/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18" t="s">
        <v>87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2:16" ht="15" customHeight="1" x14ac:dyDescent="0.25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2:16" x14ac:dyDescent="0.25">
      <c r="B3" s="5" t="str">
        <f>+B6</f>
        <v>1. Arribo de ciudadanos a establecimientos de hospedaje</v>
      </c>
      <c r="C3" s="6"/>
      <c r="D3" s="6"/>
      <c r="E3" s="6"/>
      <c r="F3" s="6"/>
      <c r="G3" s="6"/>
      <c r="H3" s="5"/>
      <c r="I3" s="7"/>
      <c r="J3" s="7" t="str">
        <f>+B58</f>
        <v>3. Sitios Turísticos</v>
      </c>
      <c r="K3" s="7"/>
      <c r="L3" s="7"/>
      <c r="M3" s="5"/>
      <c r="N3" s="8"/>
      <c r="O3" s="8"/>
      <c r="P3" s="8"/>
    </row>
    <row r="4" spans="2:16" x14ac:dyDescent="0.25">
      <c r="B4" s="5" t="str">
        <f>+B34</f>
        <v>2. Arribo de ciudadanos a establecimientos de hospedaje*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25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6" x14ac:dyDescent="0.25">
      <c r="B7" s="28"/>
      <c r="C7" s="91" t="str">
        <f>+CONCATENATE("En los últimos 10 años el turismo de la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región ha mostrado un importante crecimiento, es así, que en el año 2006 registró 385,007.0 arribos de turistas nacionales y extranjeros, mientras que el 2016 los  arribos de turistas extranjeros y nacionales sumaron 752,985.0, representando un  crecimiento promedio anual de 6.9%   en el periodo 2006 – 2016.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29"/>
    </row>
    <row r="8" spans="2:16" x14ac:dyDescent="0.25">
      <c r="B8" s="28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29"/>
    </row>
    <row r="9" spans="2:16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16" x14ac:dyDescent="0.25">
      <c r="B10" s="28"/>
      <c r="C10" s="12"/>
      <c r="D10" s="12"/>
      <c r="E10" s="12"/>
      <c r="F10" s="99" t="s">
        <v>19</v>
      </c>
      <c r="G10" s="99"/>
      <c r="H10" s="99"/>
      <c r="I10" s="99"/>
      <c r="J10" s="99"/>
      <c r="K10" s="99"/>
      <c r="L10" s="99"/>
      <c r="M10" s="12"/>
      <c r="N10" s="12"/>
      <c r="O10" s="12"/>
      <c r="P10" s="29"/>
    </row>
    <row r="11" spans="2:16" x14ac:dyDescent="0.25">
      <c r="B11" s="28"/>
      <c r="C11" s="12"/>
      <c r="D11" s="12"/>
      <c r="E11" s="12"/>
      <c r="F11" s="19" t="s">
        <v>18</v>
      </c>
      <c r="G11" s="20" t="s">
        <v>1</v>
      </c>
      <c r="H11" s="19" t="s">
        <v>15</v>
      </c>
      <c r="I11" s="20" t="s">
        <v>16</v>
      </c>
      <c r="J11" s="19" t="s">
        <v>15</v>
      </c>
      <c r="K11" s="19" t="s">
        <v>17</v>
      </c>
      <c r="L11" s="19" t="s">
        <v>15</v>
      </c>
      <c r="M11" s="12"/>
      <c r="N11" s="12"/>
      <c r="O11" s="12"/>
      <c r="P11" s="29"/>
    </row>
    <row r="12" spans="2:16" x14ac:dyDescent="0.25">
      <c r="B12" s="28"/>
      <c r="C12" s="12"/>
      <c r="D12" s="12"/>
      <c r="E12" s="12"/>
      <c r="F12" s="15">
        <v>2016</v>
      </c>
      <c r="G12" s="16">
        <v>735506</v>
      </c>
      <c r="H12" s="21">
        <f>+G12/G13-1</f>
        <v>1.246888972094351E-2</v>
      </c>
      <c r="I12" s="16">
        <v>17479</v>
      </c>
      <c r="J12" s="21">
        <f>+I12/I13-1</f>
        <v>9.7513499937209591E-2</v>
      </c>
      <c r="K12" s="16">
        <f>+I12+G12</f>
        <v>752985</v>
      </c>
      <c r="L12" s="59">
        <f>+K12/K13-1</f>
        <v>1.4293334626481968E-2</v>
      </c>
      <c r="M12" s="12"/>
      <c r="N12" s="12"/>
      <c r="O12" s="12"/>
      <c r="P12" s="29"/>
    </row>
    <row r="13" spans="2:16" x14ac:dyDescent="0.25">
      <c r="B13" s="28"/>
      <c r="C13" s="12"/>
      <c r="D13" s="12"/>
      <c r="E13" s="12"/>
      <c r="F13" s="15" t="s">
        <v>14</v>
      </c>
      <c r="G13" s="16">
        <v>726448</v>
      </c>
      <c r="H13" s="17">
        <f t="shared" ref="H13:J24" si="0">+G13/G14-1</f>
        <v>-2.2532474697050886E-2</v>
      </c>
      <c r="I13" s="16">
        <v>15926</v>
      </c>
      <c r="J13" s="17">
        <f t="shared" si="0"/>
        <v>9.4645680115471809E-2</v>
      </c>
      <c r="K13" s="16">
        <f t="shared" ref="K13:K25" si="1">+I13+G13</f>
        <v>742374</v>
      </c>
      <c r="L13" s="17">
        <f t="shared" ref="L13" si="2">+K13/K14-1</f>
        <v>-2.028260241269142E-2</v>
      </c>
      <c r="M13" s="12"/>
      <c r="N13" s="12"/>
      <c r="O13" s="12"/>
      <c r="P13" s="29"/>
    </row>
    <row r="14" spans="2:16" x14ac:dyDescent="0.25">
      <c r="B14" s="28"/>
      <c r="C14" s="12"/>
      <c r="D14" s="12"/>
      <c r="E14" s="12"/>
      <c r="F14" s="15" t="s">
        <v>13</v>
      </c>
      <c r="G14" s="16">
        <v>743194</v>
      </c>
      <c r="H14" s="17">
        <f t="shared" si="0"/>
        <v>9.0478775695860714E-2</v>
      </c>
      <c r="I14" s="16">
        <v>14549</v>
      </c>
      <c r="J14" s="17">
        <f t="shared" si="0"/>
        <v>2.6674193776021538E-2</v>
      </c>
      <c r="K14" s="16">
        <f t="shared" si="1"/>
        <v>757743</v>
      </c>
      <c r="L14" s="17">
        <f t="shared" ref="L14" si="3">+K14/K15-1</f>
        <v>8.9179115740813941E-2</v>
      </c>
      <c r="M14" s="12"/>
      <c r="N14" s="12"/>
      <c r="O14" s="12"/>
      <c r="P14" s="29"/>
    </row>
    <row r="15" spans="2:16" x14ac:dyDescent="0.25">
      <c r="B15" s="28"/>
      <c r="C15" s="12"/>
      <c r="D15" s="12"/>
      <c r="E15" s="12"/>
      <c r="F15" s="15" t="s">
        <v>12</v>
      </c>
      <c r="G15" s="16">
        <v>681530</v>
      </c>
      <c r="H15" s="17">
        <f t="shared" si="0"/>
        <v>5.6958481892919188E-2</v>
      </c>
      <c r="I15" s="16">
        <v>14171</v>
      </c>
      <c r="J15" s="17">
        <f t="shared" si="0"/>
        <v>6.8206039076377234E-3</v>
      </c>
      <c r="K15" s="16">
        <f t="shared" si="1"/>
        <v>695701</v>
      </c>
      <c r="L15" s="17">
        <f t="shared" ref="L15" si="4">+K15/K16-1</f>
        <v>5.5887432878317433E-2</v>
      </c>
      <c r="M15" s="12"/>
      <c r="N15" s="12"/>
      <c r="O15" s="12"/>
      <c r="P15" s="29"/>
    </row>
    <row r="16" spans="2:16" x14ac:dyDescent="0.25">
      <c r="B16" s="28"/>
      <c r="C16" s="12"/>
      <c r="D16" s="12"/>
      <c r="E16" s="12"/>
      <c r="F16" s="15" t="s">
        <v>11</v>
      </c>
      <c r="G16" s="16">
        <v>644803</v>
      </c>
      <c r="H16" s="17">
        <f t="shared" si="0"/>
        <v>3.5516348881980964E-3</v>
      </c>
      <c r="I16" s="16">
        <v>14075</v>
      </c>
      <c r="J16" s="17">
        <f t="shared" si="0"/>
        <v>-0.17506740124252729</v>
      </c>
      <c r="K16" s="16">
        <f t="shared" si="1"/>
        <v>658878</v>
      </c>
      <c r="L16" s="17">
        <f t="shared" ref="L16" si="5">+K16/K17-1</f>
        <v>-1.0688571415575776E-3</v>
      </c>
      <c r="M16" s="12"/>
      <c r="N16" s="12"/>
      <c r="O16" s="12"/>
      <c r="P16" s="29"/>
    </row>
    <row r="17" spans="2:16" x14ac:dyDescent="0.25">
      <c r="B17" s="28"/>
      <c r="C17" s="12"/>
      <c r="D17" s="12"/>
      <c r="E17" s="12"/>
      <c r="F17" s="15" t="s">
        <v>10</v>
      </c>
      <c r="G17" s="16">
        <v>642521</v>
      </c>
      <c r="H17" s="17">
        <f t="shared" si="0"/>
        <v>0.20453113868996287</v>
      </c>
      <c r="I17" s="16">
        <v>17062</v>
      </c>
      <c r="J17" s="17">
        <f t="shared" si="0"/>
        <v>0.11918661856346335</v>
      </c>
      <c r="K17" s="16">
        <f t="shared" si="1"/>
        <v>659583</v>
      </c>
      <c r="L17" s="17">
        <f t="shared" ref="L17" si="6">+K17/K18-1</f>
        <v>0.20215978784868738</v>
      </c>
      <c r="M17" s="12"/>
      <c r="N17" s="13"/>
      <c r="O17" s="12"/>
      <c r="P17" s="29"/>
    </row>
    <row r="18" spans="2:16" x14ac:dyDescent="0.25">
      <c r="B18" s="28"/>
      <c r="C18" s="12"/>
      <c r="D18" s="12"/>
      <c r="E18" s="12"/>
      <c r="F18" s="15" t="s">
        <v>9</v>
      </c>
      <c r="G18" s="16">
        <v>533420</v>
      </c>
      <c r="H18" s="17">
        <f t="shared" si="0"/>
        <v>0.10324031081503104</v>
      </c>
      <c r="I18" s="16">
        <v>15245</v>
      </c>
      <c r="J18" s="17">
        <f t="shared" si="0"/>
        <v>0.11115160349854225</v>
      </c>
      <c r="K18" s="16">
        <f t="shared" si="1"/>
        <v>548665</v>
      </c>
      <c r="L18" s="17">
        <f t="shared" ref="L18" si="7">+K18/K19-1</f>
        <v>0.10345860911502491</v>
      </c>
      <c r="M18" s="12"/>
      <c r="N18" s="13"/>
      <c r="O18" s="12"/>
      <c r="P18" s="29"/>
    </row>
    <row r="19" spans="2:16" x14ac:dyDescent="0.25">
      <c r="B19" s="28"/>
      <c r="C19" s="12"/>
      <c r="D19" s="12"/>
      <c r="E19" s="12"/>
      <c r="F19" s="15" t="s">
        <v>8</v>
      </c>
      <c r="G19" s="16">
        <v>483503</v>
      </c>
      <c r="H19" s="17">
        <f t="shared" si="0"/>
        <v>0.14591821015085271</v>
      </c>
      <c r="I19" s="16">
        <v>13720</v>
      </c>
      <c r="J19" s="17">
        <f t="shared" si="0"/>
        <v>-0.16616020420566424</v>
      </c>
      <c r="K19" s="16">
        <f t="shared" si="1"/>
        <v>497223</v>
      </c>
      <c r="L19" s="17">
        <f t="shared" ref="L19" si="8">+K19/K20-1</f>
        <v>0.1342050097059917</v>
      </c>
      <c r="M19" s="12"/>
      <c r="N19" s="12"/>
      <c r="O19" s="12"/>
      <c r="P19" s="29"/>
    </row>
    <row r="20" spans="2:16" x14ac:dyDescent="0.25">
      <c r="B20" s="28"/>
      <c r="C20" s="12"/>
      <c r="D20" s="12"/>
      <c r="E20" s="12"/>
      <c r="F20" s="15" t="s">
        <v>7</v>
      </c>
      <c r="G20" s="16">
        <v>421935</v>
      </c>
      <c r="H20" s="17">
        <f t="shared" si="0"/>
        <v>6.2829981460583495E-2</v>
      </c>
      <c r="I20" s="16">
        <v>16454</v>
      </c>
      <c r="J20" s="17">
        <f t="shared" si="0"/>
        <v>0.28617212538106784</v>
      </c>
      <c r="K20" s="16">
        <f t="shared" si="1"/>
        <v>438389</v>
      </c>
      <c r="L20" s="17">
        <f t="shared" ref="L20" si="9">+K20/K21-1</f>
        <v>6.9802457386190397E-2</v>
      </c>
      <c r="M20" s="12"/>
      <c r="N20" s="121" t="s">
        <v>22</v>
      </c>
      <c r="O20" s="121"/>
      <c r="P20" s="29"/>
    </row>
    <row r="21" spans="2:16" x14ac:dyDescent="0.25">
      <c r="B21" s="28"/>
      <c r="C21" s="12"/>
      <c r="D21" s="12"/>
      <c r="E21" s="12"/>
      <c r="F21" s="15" t="s">
        <v>6</v>
      </c>
      <c r="G21" s="16">
        <v>396992</v>
      </c>
      <c r="H21" s="17">
        <f t="shared" si="0"/>
        <v>6.270059881842438E-2</v>
      </c>
      <c r="I21" s="16">
        <v>12793</v>
      </c>
      <c r="J21" s="17">
        <f t="shared" si="0"/>
        <v>0.11846476656758176</v>
      </c>
      <c r="K21" s="16">
        <f t="shared" si="1"/>
        <v>409785</v>
      </c>
      <c r="L21" s="17">
        <f t="shared" ref="L21" si="10">+K21/K22-1</f>
        <v>6.4357271426233709E-2</v>
      </c>
      <c r="M21" s="12"/>
      <c r="N21" s="121"/>
      <c r="O21" s="121"/>
      <c r="P21" s="29"/>
    </row>
    <row r="22" spans="2:16" x14ac:dyDescent="0.25">
      <c r="B22" s="28"/>
      <c r="C22" s="12"/>
      <c r="D22" s="12"/>
      <c r="E22" s="12"/>
      <c r="F22" s="15" t="s">
        <v>5</v>
      </c>
      <c r="G22" s="16">
        <v>373569</v>
      </c>
      <c r="H22" s="17">
        <f t="shared" si="0"/>
        <v>0.2011169771524477</v>
      </c>
      <c r="I22" s="16">
        <v>11438</v>
      </c>
      <c r="J22" s="17">
        <f t="shared" si="0"/>
        <v>3.4738556178758762E-2</v>
      </c>
      <c r="K22" s="16">
        <f t="shared" si="1"/>
        <v>385007</v>
      </c>
      <c r="L22" s="17">
        <f t="shared" ref="L22" si="11">+K22/K23-1</f>
        <v>0.19540661715392837</v>
      </c>
      <c r="M22" s="12"/>
      <c r="N22" s="33">
        <f>+(K12/K22)^(1/10)-1</f>
        <v>6.9379291912972985E-2</v>
      </c>
      <c r="O22" s="12"/>
      <c r="P22" s="29"/>
    </row>
    <row r="23" spans="2:16" x14ac:dyDescent="0.25">
      <c r="B23" s="28"/>
      <c r="C23" s="12"/>
      <c r="D23" s="12"/>
      <c r="E23" s="12"/>
      <c r="F23" s="15" t="s">
        <v>4</v>
      </c>
      <c r="G23" s="16">
        <v>311018</v>
      </c>
      <c r="H23" s="17">
        <f t="shared" si="0"/>
        <v>0.11502762312096459</v>
      </c>
      <c r="I23" s="16">
        <v>11054</v>
      </c>
      <c r="J23" s="17">
        <f t="shared" si="0"/>
        <v>-0.25951232583065376</v>
      </c>
      <c r="K23" s="16">
        <f t="shared" si="1"/>
        <v>322072</v>
      </c>
      <c r="L23" s="17">
        <f t="shared" ref="L23" si="12">+K23/K24-1</f>
        <v>9.6001170621484277E-2</v>
      </c>
      <c r="M23" s="12"/>
      <c r="N23" s="13"/>
      <c r="O23" s="12"/>
      <c r="P23" s="29"/>
    </row>
    <row r="24" spans="2:16" x14ac:dyDescent="0.25">
      <c r="B24" s="28"/>
      <c r="C24" s="12"/>
      <c r="D24" s="12"/>
      <c r="E24" s="12"/>
      <c r="F24" s="15" t="s">
        <v>3</v>
      </c>
      <c r="G24" s="16">
        <v>278933</v>
      </c>
      <c r="H24" s="17">
        <f t="shared" si="0"/>
        <v>1.2828612926652161E-2</v>
      </c>
      <c r="I24" s="16">
        <v>14928</v>
      </c>
      <c r="J24" s="17">
        <f t="shared" si="0"/>
        <v>0.35647432985006811</v>
      </c>
      <c r="K24" s="16">
        <f t="shared" si="1"/>
        <v>293861</v>
      </c>
      <c r="L24" s="17">
        <f t="shared" ref="L24" si="13">+K24/K25-1</f>
        <v>2.6033065065204974E-2</v>
      </c>
      <c r="M24" s="12"/>
      <c r="N24" s="12"/>
      <c r="O24" s="12"/>
      <c r="P24" s="29"/>
    </row>
    <row r="25" spans="2:16" x14ac:dyDescent="0.25">
      <c r="B25" s="28"/>
      <c r="C25" s="12"/>
      <c r="D25" s="12"/>
      <c r="E25" s="12"/>
      <c r="F25" s="15" t="s">
        <v>2</v>
      </c>
      <c r="G25" s="16">
        <v>275400</v>
      </c>
      <c r="H25" s="18"/>
      <c r="I25" s="16">
        <v>11005</v>
      </c>
      <c r="J25" s="18"/>
      <c r="K25" s="16">
        <f t="shared" si="1"/>
        <v>286405</v>
      </c>
      <c r="L25" s="18"/>
      <c r="M25" s="12"/>
      <c r="N25" s="13"/>
      <c r="O25" s="12"/>
      <c r="P25" s="29"/>
    </row>
    <row r="26" spans="2:16" x14ac:dyDescent="0.25">
      <c r="B26" s="28"/>
      <c r="C26" s="120" t="s">
        <v>21</v>
      </c>
      <c r="D26" s="120"/>
      <c r="E26" s="12"/>
      <c r="F26" s="119" t="s">
        <v>23</v>
      </c>
      <c r="G26" s="119"/>
      <c r="H26" s="119"/>
      <c r="I26" s="119"/>
      <c r="J26" s="119"/>
      <c r="K26" s="119"/>
      <c r="L26" s="119"/>
      <c r="M26" s="12"/>
      <c r="N26" s="12"/>
      <c r="O26" s="12"/>
      <c r="P26" s="29"/>
    </row>
    <row r="27" spans="2:16" x14ac:dyDescent="0.25">
      <c r="B27" s="28"/>
      <c r="C27" s="120"/>
      <c r="D27" s="120"/>
      <c r="E27" s="12"/>
      <c r="F27" s="23">
        <v>2016</v>
      </c>
      <c r="G27" s="22">
        <f>+G12/K12</f>
        <v>0.97678705419098655</v>
      </c>
      <c r="H27" s="24"/>
      <c r="I27" s="22">
        <f>+I12/K12</f>
        <v>2.3212945809013459E-2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16" x14ac:dyDescent="0.25">
      <c r="B28" s="28"/>
      <c r="C28" s="120"/>
      <c r="D28" s="120"/>
      <c r="E28" s="12"/>
      <c r="F28" s="23">
        <v>2011</v>
      </c>
      <c r="G28" s="22">
        <f>+G17/K17</f>
        <v>0.97413214106488488</v>
      </c>
      <c r="H28" s="24"/>
      <c r="I28" s="22">
        <f>+I17/K17</f>
        <v>2.5867858935115066E-2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16" x14ac:dyDescent="0.25">
      <c r="B29" s="28"/>
      <c r="C29" s="120"/>
      <c r="D29" s="120"/>
      <c r="E29" s="12"/>
      <c r="F29" s="23">
        <v>2006</v>
      </c>
      <c r="G29" s="22">
        <f>+G22/K22</f>
        <v>0.97029144924637734</v>
      </c>
      <c r="H29" s="24"/>
      <c r="I29" s="22">
        <f>+I22/K22</f>
        <v>2.9708550753622661E-2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16" x14ac:dyDescent="0.25">
      <c r="B30" s="28"/>
      <c r="C30" s="12"/>
      <c r="D30" s="12"/>
      <c r="E30" s="12"/>
      <c r="F30" s="122" t="s">
        <v>26</v>
      </c>
      <c r="G30" s="122"/>
      <c r="H30" s="122"/>
      <c r="I30" s="122"/>
      <c r="J30" s="122"/>
      <c r="K30" s="122"/>
      <c r="L30" s="122"/>
      <c r="M30" s="12"/>
      <c r="N30" s="12"/>
      <c r="O30" s="12"/>
      <c r="P30" s="29"/>
    </row>
    <row r="31" spans="2:16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2" spans="2:16" x14ac:dyDescent="0.25">
      <c r="B32" s="14"/>
    </row>
    <row r="34" spans="2:16" x14ac:dyDescent="0.25">
      <c r="B34" s="25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x14ac:dyDescent="0.25">
      <c r="B35" s="28"/>
      <c r="C35" s="91" t="str">
        <f>+CONCATENATE("Sin considerar a los residentes de esta región, entre las principales regiones de procedencia de los huespedes nacionales figuran ",E41," con ",FIXED(F41,0)," arribos en esta región (equivalente al ",FIXED(G41*100,1),"% de este total), ",E42," con ",FIXED(F42,0)," arribos (",FIXED(G42*100,1),"%)  y ",E43," con ",FIXED(F43,0)," arribos (",FIXED(G43*100,1)," %). En tanto  ",J41," es el principal lugar de procedencia de los huespedes del exterior con ",FIXED(K41,0),"  arribos (equivalente al ",FIXED(L41*100,1)," % de los arribos del exterior), le sigue ",J42,"  con  ",FIXED(K42,0),"  arribos (",FIXED(L42*100,1)," %) y ",J43," con ",FIXED(K43,0)," (",FIXED(L43*100,1)," %) entre las principales.")</f>
        <v>Sin considerar a los residentes de esta región, entre las principales regiones de procedencia de los huespedes nacionales figuran Lima Metropolitana y Callao con 123,042 arribos en esta región (equivalente al 29.2% de este total), Lambayeque con 86,340 arribos (20.5%)  y La Libertad con 68,053 arribos (16.2 %). En tanto  Estados Unidos es el principal lugar de procedencia de los huespedes del exterior con 3,584  arribos (equivalente al 20.5 % de los arribos del exterior), le sigue Alemania  con  1,766  arribos (10.1 %) y España con 1,637 (9.4 %) entre las principales.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29"/>
    </row>
    <row r="36" spans="2:16" ht="18.75" customHeight="1" x14ac:dyDescent="0.25">
      <c r="B36" s="28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29"/>
    </row>
    <row r="37" spans="2:16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2:16" ht="15" customHeight="1" x14ac:dyDescent="0.25">
      <c r="B38" s="28"/>
      <c r="C38" s="12"/>
      <c r="D38" s="12"/>
      <c r="E38" s="90" t="s">
        <v>46</v>
      </c>
      <c r="F38" s="90"/>
      <c r="G38" s="90"/>
      <c r="H38" s="90"/>
      <c r="I38" s="12"/>
      <c r="J38" s="90" t="s">
        <v>45</v>
      </c>
      <c r="K38" s="90"/>
      <c r="L38" s="90"/>
      <c r="M38" s="12"/>
      <c r="N38" s="12"/>
      <c r="O38" s="12"/>
      <c r="P38" s="29"/>
    </row>
    <row r="39" spans="2:16" ht="15" customHeight="1" x14ac:dyDescent="0.25">
      <c r="B39" s="28"/>
      <c r="C39" s="12"/>
      <c r="D39" s="12"/>
      <c r="E39" s="90"/>
      <c r="F39" s="90"/>
      <c r="G39" s="90"/>
      <c r="H39" s="90"/>
      <c r="I39" s="12"/>
      <c r="J39" s="90"/>
      <c r="K39" s="90"/>
      <c r="L39" s="90"/>
      <c r="M39" s="12"/>
      <c r="N39" s="12"/>
      <c r="O39" s="12"/>
      <c r="P39" s="29"/>
    </row>
    <row r="40" spans="2:16" x14ac:dyDescent="0.25">
      <c r="B40" s="28"/>
      <c r="C40" s="12"/>
      <c r="D40" s="12"/>
      <c r="E40" s="48" t="s">
        <v>27</v>
      </c>
      <c r="F40" s="48" t="s">
        <v>43</v>
      </c>
      <c r="G40" s="48" t="s">
        <v>52</v>
      </c>
      <c r="H40" s="48" t="s">
        <v>44</v>
      </c>
      <c r="I40" s="12"/>
      <c r="J40" s="48" t="s">
        <v>42</v>
      </c>
      <c r="K40" s="48" t="s">
        <v>43</v>
      </c>
      <c r="L40" s="48" t="s">
        <v>44</v>
      </c>
      <c r="M40" s="12"/>
      <c r="N40" s="12"/>
      <c r="O40" s="12"/>
      <c r="P40" s="29"/>
    </row>
    <row r="41" spans="2:16" ht="15" customHeight="1" x14ac:dyDescent="0.25">
      <c r="B41" s="28"/>
      <c r="C41" s="12"/>
      <c r="D41" s="69"/>
      <c r="E41" s="8" t="s">
        <v>95</v>
      </c>
      <c r="F41" s="49">
        <v>123042</v>
      </c>
      <c r="G41" s="50">
        <f t="shared" ref="G41:G49" si="14">+F41/F$49</f>
        <v>0.29216481969136082</v>
      </c>
      <c r="H41" s="50">
        <f t="shared" ref="H41:H48" si="15">+F41/F$52</f>
        <v>0.16728891402653412</v>
      </c>
      <c r="I41" s="12"/>
      <c r="J41" s="8" t="s">
        <v>34</v>
      </c>
      <c r="K41" s="49">
        <v>3584</v>
      </c>
      <c r="L41" s="50">
        <f t="shared" ref="L41:L52" si="16">+K41/K$52</f>
        <v>0.20504605526631958</v>
      </c>
      <c r="M41" s="12"/>
      <c r="N41" s="12"/>
      <c r="O41" s="12"/>
      <c r="P41" s="29"/>
    </row>
    <row r="42" spans="2:16" x14ac:dyDescent="0.25">
      <c r="B42" s="28"/>
      <c r="C42" s="12"/>
      <c r="D42" s="51"/>
      <c r="E42" s="8" t="s">
        <v>85</v>
      </c>
      <c r="F42" s="49">
        <v>86340</v>
      </c>
      <c r="G42" s="50">
        <f t="shared" si="14"/>
        <v>0.20501544620659687</v>
      </c>
      <c r="H42" s="50">
        <f t="shared" si="15"/>
        <v>0.11738857330871535</v>
      </c>
      <c r="I42" s="12"/>
      <c r="J42" s="8" t="s">
        <v>36</v>
      </c>
      <c r="K42" s="49">
        <v>1766</v>
      </c>
      <c r="L42" s="50">
        <f t="shared" si="16"/>
        <v>0.10103552834830368</v>
      </c>
      <c r="M42" s="12"/>
      <c r="N42" s="12"/>
      <c r="O42" s="12"/>
      <c r="P42" s="29"/>
    </row>
    <row r="43" spans="2:16" x14ac:dyDescent="0.25">
      <c r="B43" s="28"/>
      <c r="C43" s="12"/>
      <c r="D43" s="12"/>
      <c r="E43" s="8" t="s">
        <v>50</v>
      </c>
      <c r="F43" s="49">
        <v>68053</v>
      </c>
      <c r="G43" s="50">
        <f t="shared" si="14"/>
        <v>0.16159272829160917</v>
      </c>
      <c r="H43" s="50">
        <f t="shared" si="15"/>
        <v>9.2525417875584978E-2</v>
      </c>
      <c r="I43" s="12"/>
      <c r="J43" s="8" t="s">
        <v>37</v>
      </c>
      <c r="K43" s="49">
        <v>1637</v>
      </c>
      <c r="L43" s="50">
        <f t="shared" si="16"/>
        <v>9.3655243434979121E-2</v>
      </c>
      <c r="M43" s="12"/>
      <c r="N43" s="12"/>
      <c r="O43" s="12"/>
      <c r="P43" s="29"/>
    </row>
    <row r="44" spans="2:16" x14ac:dyDescent="0.25">
      <c r="B44" s="28"/>
      <c r="C44" s="12"/>
      <c r="D44" s="12"/>
      <c r="E44" s="8" t="s">
        <v>49</v>
      </c>
      <c r="F44" s="49">
        <v>43308</v>
      </c>
      <c r="G44" s="50">
        <f t="shared" si="14"/>
        <v>0.10283540588736735</v>
      </c>
      <c r="H44" s="50">
        <f t="shared" si="15"/>
        <v>5.8881912588068623E-2</v>
      </c>
      <c r="I44" s="12"/>
      <c r="J44" s="8" t="s">
        <v>100</v>
      </c>
      <c r="K44" s="49">
        <v>1508</v>
      </c>
      <c r="L44" s="50">
        <f t="shared" si="16"/>
        <v>8.6274958521654552E-2</v>
      </c>
      <c r="M44" s="12"/>
      <c r="N44" s="12"/>
      <c r="O44" s="12"/>
      <c r="P44" s="29"/>
    </row>
    <row r="45" spans="2:16" x14ac:dyDescent="0.25">
      <c r="B45" s="28"/>
      <c r="C45" s="12"/>
      <c r="D45" s="12"/>
      <c r="E45" s="8" t="s">
        <v>96</v>
      </c>
      <c r="F45" s="49">
        <v>34908</v>
      </c>
      <c r="G45" s="50">
        <f t="shared" si="14"/>
        <v>8.2889497291868008E-2</v>
      </c>
      <c r="H45" s="50">
        <f t="shared" si="15"/>
        <v>4.7461203579576512E-2</v>
      </c>
      <c r="I45" s="12"/>
      <c r="J45" s="8" t="s">
        <v>35</v>
      </c>
      <c r="K45" s="49">
        <v>1470</v>
      </c>
      <c r="L45" s="50">
        <f t="shared" si="16"/>
        <v>8.4100921105326396E-2</v>
      </c>
      <c r="M45" s="12"/>
      <c r="N45" s="12"/>
      <c r="O45" s="12"/>
      <c r="P45" s="29"/>
    </row>
    <row r="46" spans="2:16" x14ac:dyDescent="0.25">
      <c r="B46" s="28"/>
      <c r="C46" s="12"/>
      <c r="D46" s="12"/>
      <c r="E46" s="8" t="s">
        <v>51</v>
      </c>
      <c r="F46" s="49">
        <v>21435</v>
      </c>
      <c r="G46" s="50">
        <f t="shared" si="14"/>
        <v>5.0897684612443872E-2</v>
      </c>
      <c r="H46" s="50">
        <f t="shared" si="15"/>
        <v>2.9143202094884336E-2</v>
      </c>
      <c r="I46" s="12"/>
      <c r="J46" s="8" t="s">
        <v>55</v>
      </c>
      <c r="K46" s="49">
        <v>839</v>
      </c>
      <c r="L46" s="50">
        <f t="shared" si="16"/>
        <v>4.8000457692087647E-2</v>
      </c>
      <c r="M46" s="12"/>
      <c r="N46" s="12"/>
      <c r="O46" s="12"/>
      <c r="P46" s="29"/>
    </row>
    <row r="47" spans="2:16" x14ac:dyDescent="0.25">
      <c r="B47" s="28"/>
      <c r="C47" s="12"/>
      <c r="D47" s="12"/>
      <c r="E47" s="8" t="s">
        <v>97</v>
      </c>
      <c r="F47" s="49">
        <v>13011</v>
      </c>
      <c r="G47" s="50">
        <f t="shared" si="14"/>
        <v>3.0894787706671669E-2</v>
      </c>
      <c r="H47" s="50">
        <f t="shared" si="15"/>
        <v>1.7689862489225106E-2</v>
      </c>
      <c r="I47" s="12"/>
      <c r="J47" s="8" t="s">
        <v>56</v>
      </c>
      <c r="K47" s="49">
        <v>834</v>
      </c>
      <c r="L47" s="50">
        <f t="shared" si="16"/>
        <v>4.7714400137307628E-2</v>
      </c>
      <c r="M47" s="12"/>
      <c r="N47" s="12"/>
      <c r="O47" s="12"/>
      <c r="P47" s="29"/>
    </row>
    <row r="48" spans="2:16" x14ac:dyDescent="0.25">
      <c r="B48" s="28"/>
      <c r="C48" s="12"/>
      <c r="D48" s="12"/>
      <c r="E48" s="8" t="s">
        <v>41</v>
      </c>
      <c r="F48" s="49">
        <v>31042</v>
      </c>
      <c r="G48" s="50">
        <f t="shared" si="14"/>
        <v>7.3709630312082233E-2</v>
      </c>
      <c r="H48" s="50">
        <f t="shared" si="15"/>
        <v>4.2204958219239544E-2</v>
      </c>
      <c r="I48" s="12"/>
      <c r="J48" s="8" t="s">
        <v>40</v>
      </c>
      <c r="K48" s="49">
        <v>667</v>
      </c>
      <c r="L48" s="50">
        <f t="shared" si="16"/>
        <v>3.8160077807654902E-2</v>
      </c>
      <c r="M48" s="12"/>
      <c r="N48" s="12"/>
      <c r="O48" s="12"/>
      <c r="P48" s="29"/>
    </row>
    <row r="49" spans="2:16" x14ac:dyDescent="0.25">
      <c r="B49" s="28"/>
      <c r="C49" s="12"/>
      <c r="D49" s="12"/>
      <c r="E49" s="52" t="s">
        <v>17</v>
      </c>
      <c r="F49" s="53">
        <f>SUM(F41:F48)</f>
        <v>421139</v>
      </c>
      <c r="G49" s="54">
        <f t="shared" si="14"/>
        <v>1</v>
      </c>
      <c r="H49" s="50"/>
      <c r="I49" s="12"/>
      <c r="J49" s="8" t="s">
        <v>54</v>
      </c>
      <c r="K49" s="49">
        <v>425</v>
      </c>
      <c r="L49" s="50">
        <f t="shared" si="16"/>
        <v>2.4314892156301848E-2</v>
      </c>
      <c r="M49" s="12"/>
      <c r="N49" s="12"/>
      <c r="O49" s="12"/>
      <c r="P49" s="29"/>
    </row>
    <row r="50" spans="2:16" x14ac:dyDescent="0.25">
      <c r="B50" s="28"/>
      <c r="C50" s="12"/>
      <c r="D50" s="12"/>
      <c r="E50" s="8"/>
      <c r="F50" s="49"/>
      <c r="G50" s="8"/>
      <c r="H50" s="50"/>
      <c r="I50" s="12"/>
      <c r="J50" s="8" t="s">
        <v>38</v>
      </c>
      <c r="K50" s="49">
        <v>406</v>
      </c>
      <c r="L50" s="50">
        <f t="shared" si="16"/>
        <v>2.3227873448137766E-2</v>
      </c>
      <c r="M50" s="12"/>
      <c r="N50" s="12"/>
      <c r="O50" s="12"/>
      <c r="P50" s="29"/>
    </row>
    <row r="51" spans="2:16" x14ac:dyDescent="0.25">
      <c r="B51" s="28"/>
      <c r="C51" s="12"/>
      <c r="D51" s="12"/>
      <c r="E51" s="8" t="s">
        <v>48</v>
      </c>
      <c r="F51" s="49">
        <v>314367</v>
      </c>
      <c r="G51" s="8"/>
      <c r="H51" s="50">
        <f>+F51/F$52</f>
        <v>0.42741595581817143</v>
      </c>
      <c r="I51" s="12"/>
      <c r="J51" s="8" t="s">
        <v>41</v>
      </c>
      <c r="K51" s="49">
        <v>4343</v>
      </c>
      <c r="L51" s="50">
        <f t="shared" si="16"/>
        <v>0.24846959208192687</v>
      </c>
      <c r="M51" s="12"/>
      <c r="N51" s="12"/>
      <c r="O51" s="12"/>
      <c r="P51" s="29"/>
    </row>
    <row r="52" spans="2:16" x14ac:dyDescent="0.25">
      <c r="B52" s="28"/>
      <c r="C52" s="12"/>
      <c r="D52" s="12"/>
      <c r="E52" s="52" t="s">
        <v>17</v>
      </c>
      <c r="F52" s="53">
        <f>+F51+F49</f>
        <v>735506</v>
      </c>
      <c r="G52" s="52"/>
      <c r="H52" s="54">
        <f>+F52/F$52</f>
        <v>1</v>
      </c>
      <c r="I52" s="12"/>
      <c r="J52" s="52" t="s">
        <v>17</v>
      </c>
      <c r="K52" s="53">
        <f>SUM(K41:K51)</f>
        <v>17479</v>
      </c>
      <c r="L52" s="54">
        <f t="shared" si="16"/>
        <v>1</v>
      </c>
      <c r="M52" s="12"/>
      <c r="N52" s="12"/>
      <c r="O52" s="12"/>
      <c r="P52" s="29"/>
    </row>
    <row r="53" spans="2:16" x14ac:dyDescent="0.25">
      <c r="B53" s="28"/>
      <c r="C53" s="12"/>
      <c r="D53" s="12"/>
      <c r="E53" s="55" t="s">
        <v>47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16" x14ac:dyDescent="0.25">
      <c r="B54" s="28"/>
      <c r="C54" s="12"/>
      <c r="D54" s="12"/>
      <c r="E54" s="92" t="s">
        <v>53</v>
      </c>
      <c r="F54" s="92"/>
      <c r="G54" s="92"/>
      <c r="H54" s="92"/>
      <c r="I54" s="92"/>
      <c r="J54" s="92"/>
      <c r="K54" s="92"/>
      <c r="L54" s="92"/>
      <c r="M54" s="12"/>
      <c r="N54" s="12"/>
      <c r="O54" s="12"/>
      <c r="P54" s="29"/>
    </row>
    <row r="55" spans="2:16" x14ac:dyDescent="0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  <row r="57" spans="2:16" x14ac:dyDescent="0.25"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2:16" x14ac:dyDescent="0.25">
      <c r="B58" s="25" t="s">
        <v>69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7"/>
    </row>
    <row r="59" spans="2:16" x14ac:dyDescent="0.25">
      <c r="B59" s="2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29"/>
    </row>
    <row r="60" spans="2:16" x14ac:dyDescent="0.25">
      <c r="B60" s="28"/>
      <c r="C60" s="12"/>
      <c r="D60" s="111" t="s">
        <v>106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2"/>
      <c r="P60" s="29"/>
    </row>
    <row r="61" spans="2:16" x14ac:dyDescent="0.25">
      <c r="B61" s="28"/>
      <c r="C61" s="12"/>
      <c r="D61" s="112" t="s">
        <v>68</v>
      </c>
      <c r="E61" s="113"/>
      <c r="F61" s="117" t="s">
        <v>14</v>
      </c>
      <c r="G61" s="117"/>
      <c r="H61" s="117"/>
      <c r="I61" s="117" t="s">
        <v>64</v>
      </c>
      <c r="J61" s="117"/>
      <c r="K61" s="117"/>
      <c r="L61" s="117" t="s">
        <v>67</v>
      </c>
      <c r="M61" s="117"/>
      <c r="N61" s="117"/>
      <c r="O61" s="12"/>
      <c r="P61" s="29"/>
    </row>
    <row r="62" spans="2:16" x14ac:dyDescent="0.25">
      <c r="B62" s="28"/>
      <c r="C62" s="12"/>
      <c r="D62" s="114"/>
      <c r="E62" s="115"/>
      <c r="F62" s="72" t="s">
        <v>65</v>
      </c>
      <c r="G62" s="72" t="s">
        <v>66</v>
      </c>
      <c r="H62" s="72" t="s">
        <v>17</v>
      </c>
      <c r="I62" s="72" t="s">
        <v>65</v>
      </c>
      <c r="J62" s="72" t="s">
        <v>66</v>
      </c>
      <c r="K62" s="72" t="s">
        <v>17</v>
      </c>
      <c r="L62" s="72" t="s">
        <v>65</v>
      </c>
      <c r="M62" s="72" t="s">
        <v>66</v>
      </c>
      <c r="N62" s="72" t="s">
        <v>17</v>
      </c>
      <c r="O62" s="12"/>
      <c r="P62" s="29"/>
    </row>
    <row r="63" spans="2:16" x14ac:dyDescent="0.25">
      <c r="B63" s="28"/>
      <c r="C63" s="12"/>
      <c r="D63" s="63" t="s">
        <v>107</v>
      </c>
      <c r="E63" s="60"/>
      <c r="F63" s="62">
        <v>80978</v>
      </c>
      <c r="G63" s="40">
        <v>2198</v>
      </c>
      <c r="H63" s="40">
        <v>83176</v>
      </c>
      <c r="I63" s="40">
        <v>101989</v>
      </c>
      <c r="J63" s="40">
        <v>1883</v>
      </c>
      <c r="K63" s="40">
        <v>103872</v>
      </c>
      <c r="L63" s="41">
        <f t="shared" ref="L63:N66" si="17">+I63/F63-1</f>
        <v>0.25946553384869975</v>
      </c>
      <c r="M63" s="41">
        <f t="shared" si="17"/>
        <v>-0.14331210191082799</v>
      </c>
      <c r="N63" s="41">
        <f t="shared" si="17"/>
        <v>0.24882177551216689</v>
      </c>
      <c r="O63" s="12"/>
      <c r="P63" s="29"/>
    </row>
    <row r="64" spans="2:16" x14ac:dyDescent="0.25">
      <c r="B64" s="28"/>
      <c r="C64" s="12"/>
      <c r="D64" s="63" t="s">
        <v>108</v>
      </c>
      <c r="E64" s="60"/>
      <c r="F64" s="62">
        <v>90162</v>
      </c>
      <c r="G64" s="40">
        <v>3083</v>
      </c>
      <c r="H64" s="40">
        <v>93245</v>
      </c>
      <c r="I64" s="40">
        <v>95207</v>
      </c>
      <c r="J64" s="40">
        <v>3604</v>
      </c>
      <c r="K64" s="40">
        <v>98811</v>
      </c>
      <c r="L64" s="41">
        <f t="shared" si="17"/>
        <v>5.5954836849226863E-2</v>
      </c>
      <c r="M64" s="41">
        <f t="shared" si="17"/>
        <v>0.16899124229646456</v>
      </c>
      <c r="N64" s="41">
        <f t="shared" si="17"/>
        <v>5.9692208697517346E-2</v>
      </c>
      <c r="O64" s="12"/>
      <c r="P64" s="29"/>
    </row>
    <row r="65" spans="2:16" x14ac:dyDescent="0.25">
      <c r="B65" s="28"/>
      <c r="C65" s="12"/>
      <c r="D65" s="63" t="s">
        <v>109</v>
      </c>
      <c r="E65" s="60"/>
      <c r="F65" s="62">
        <v>58806</v>
      </c>
      <c r="G65" s="40">
        <v>3031</v>
      </c>
      <c r="H65" s="40">
        <v>61837</v>
      </c>
      <c r="I65" s="40">
        <v>63277</v>
      </c>
      <c r="J65" s="40">
        <v>3334</v>
      </c>
      <c r="K65" s="40">
        <v>66611</v>
      </c>
      <c r="L65" s="41">
        <f t="shared" si="17"/>
        <v>7.6029656837737658E-2</v>
      </c>
      <c r="M65" s="41">
        <f t="shared" si="17"/>
        <v>9.9967007588254608E-2</v>
      </c>
      <c r="N65" s="41">
        <f t="shared" si="17"/>
        <v>7.7202969096172191E-2</v>
      </c>
      <c r="O65" s="12"/>
      <c r="P65" s="29"/>
    </row>
    <row r="66" spans="2:16" x14ac:dyDescent="0.25">
      <c r="B66" s="28"/>
      <c r="C66" s="12"/>
      <c r="D66" s="63" t="s">
        <v>110</v>
      </c>
      <c r="E66" s="60"/>
      <c r="F66" s="62">
        <v>3905</v>
      </c>
      <c r="G66" s="40">
        <v>377</v>
      </c>
      <c r="H66" s="40">
        <v>4282</v>
      </c>
      <c r="I66" s="40">
        <v>5840</v>
      </c>
      <c r="J66" s="40">
        <v>226</v>
      </c>
      <c r="K66" s="40">
        <v>6066</v>
      </c>
      <c r="L66" s="41">
        <f t="shared" si="17"/>
        <v>0.49551856594110122</v>
      </c>
      <c r="M66" s="41">
        <f t="shared" si="17"/>
        <v>-0.40053050397877987</v>
      </c>
      <c r="N66" s="41">
        <f t="shared" si="17"/>
        <v>0.41662774404483893</v>
      </c>
      <c r="O66" s="12"/>
      <c r="P66" s="29"/>
    </row>
    <row r="67" spans="2:16" x14ac:dyDescent="0.25">
      <c r="B67" s="28"/>
      <c r="C67" s="12"/>
      <c r="D67" s="94" t="s">
        <v>70</v>
      </c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12"/>
      <c r="P67" s="29"/>
    </row>
    <row r="68" spans="2:16" x14ac:dyDescent="0.25">
      <c r="B68" s="28"/>
      <c r="C68" s="12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12"/>
      <c r="P68" s="29"/>
    </row>
    <row r="69" spans="2:16" x14ac:dyDescent="0.25">
      <c r="B69" s="28"/>
      <c r="C69" s="12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12"/>
      <c r="P69" s="29"/>
    </row>
    <row r="70" spans="2:16" x14ac:dyDescent="0.25">
      <c r="B70" s="28"/>
      <c r="C70" s="12"/>
      <c r="D70" s="111" t="s">
        <v>106</v>
      </c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2"/>
      <c r="P70" s="29"/>
    </row>
    <row r="71" spans="2:16" x14ac:dyDescent="0.25">
      <c r="B71" s="28"/>
      <c r="C71" s="12"/>
      <c r="D71" s="112" t="s">
        <v>68</v>
      </c>
      <c r="E71" s="113"/>
      <c r="F71" s="116" t="s">
        <v>121</v>
      </c>
      <c r="G71" s="116"/>
      <c r="H71" s="116"/>
      <c r="I71" s="116" t="s">
        <v>122</v>
      </c>
      <c r="J71" s="116"/>
      <c r="K71" s="116"/>
      <c r="L71" s="117" t="s">
        <v>67</v>
      </c>
      <c r="M71" s="117"/>
      <c r="N71" s="117"/>
      <c r="O71" s="12"/>
      <c r="P71" s="29"/>
    </row>
    <row r="72" spans="2:16" x14ac:dyDescent="0.25">
      <c r="B72" s="28"/>
      <c r="C72" s="12"/>
      <c r="D72" s="114"/>
      <c r="E72" s="115"/>
      <c r="F72" s="85" t="s">
        <v>65</v>
      </c>
      <c r="G72" s="85" t="s">
        <v>66</v>
      </c>
      <c r="H72" s="85" t="s">
        <v>17</v>
      </c>
      <c r="I72" s="85" t="s">
        <v>65</v>
      </c>
      <c r="J72" s="85" t="s">
        <v>66</v>
      </c>
      <c r="K72" s="85" t="s">
        <v>17</v>
      </c>
      <c r="L72" s="85" t="s">
        <v>65</v>
      </c>
      <c r="M72" s="85" t="s">
        <v>66</v>
      </c>
      <c r="N72" s="85" t="s">
        <v>17</v>
      </c>
      <c r="O72" s="12"/>
      <c r="P72" s="29"/>
    </row>
    <row r="73" spans="2:16" x14ac:dyDescent="0.25">
      <c r="B73" s="28"/>
      <c r="C73" s="12"/>
      <c r="D73" s="63" t="s">
        <v>107</v>
      </c>
      <c r="E73" s="60"/>
      <c r="F73" s="62">
        <v>23273</v>
      </c>
      <c r="G73" s="40">
        <v>490</v>
      </c>
      <c r="H73" s="40">
        <v>23763</v>
      </c>
      <c r="I73" s="40">
        <v>35859</v>
      </c>
      <c r="J73" s="40">
        <v>253</v>
      </c>
      <c r="K73" s="40">
        <v>36112</v>
      </c>
      <c r="L73" s="41">
        <f t="shared" ref="L73:L76" si="18">+I73/F73-1</f>
        <v>0.54079835001933563</v>
      </c>
      <c r="M73" s="41">
        <f t="shared" ref="M73:M76" si="19">+J73/G73-1</f>
        <v>-0.48367346938775513</v>
      </c>
      <c r="N73" s="41">
        <f t="shared" ref="N73:N76" si="20">+K73/H73-1</f>
        <v>0.51967344190548337</v>
      </c>
      <c r="O73" s="12"/>
      <c r="P73" s="29"/>
    </row>
    <row r="74" spans="2:16" x14ac:dyDescent="0.25">
      <c r="B74" s="28"/>
      <c r="C74" s="12"/>
      <c r="D74" s="63" t="s">
        <v>108</v>
      </c>
      <c r="E74" s="60"/>
      <c r="F74" s="62">
        <v>21057</v>
      </c>
      <c r="G74" s="40">
        <v>960</v>
      </c>
      <c r="H74" s="40">
        <v>22017</v>
      </c>
      <c r="I74" s="40">
        <v>17769</v>
      </c>
      <c r="J74" s="40">
        <v>560</v>
      </c>
      <c r="K74" s="40">
        <v>18329</v>
      </c>
      <c r="L74" s="41">
        <f t="shared" si="18"/>
        <v>-0.15614759937313005</v>
      </c>
      <c r="M74" s="41">
        <f t="shared" si="19"/>
        <v>-0.41666666666666663</v>
      </c>
      <c r="N74" s="41">
        <f t="shared" si="20"/>
        <v>-0.1675069264659127</v>
      </c>
      <c r="O74" s="12"/>
      <c r="P74" s="29"/>
    </row>
    <row r="75" spans="2:16" x14ac:dyDescent="0.25">
      <c r="B75" s="28"/>
      <c r="C75" s="12"/>
      <c r="D75" s="63" t="s">
        <v>109</v>
      </c>
      <c r="E75" s="60"/>
      <c r="F75" s="62">
        <v>16827</v>
      </c>
      <c r="G75" s="40">
        <v>950</v>
      </c>
      <c r="H75" s="40">
        <v>17777</v>
      </c>
      <c r="I75" s="40">
        <v>10120</v>
      </c>
      <c r="J75" s="40">
        <v>818</v>
      </c>
      <c r="K75" s="40">
        <v>10938</v>
      </c>
      <c r="L75" s="41">
        <f t="shared" si="18"/>
        <v>-0.39858560646579899</v>
      </c>
      <c r="M75" s="41">
        <f t="shared" si="19"/>
        <v>-0.1389473684210526</v>
      </c>
      <c r="N75" s="41">
        <f t="shared" si="20"/>
        <v>-0.38471058108792255</v>
      </c>
      <c r="O75" s="12"/>
      <c r="P75" s="29"/>
    </row>
    <row r="76" spans="2:16" x14ac:dyDescent="0.25">
      <c r="B76" s="28"/>
      <c r="C76" s="12"/>
      <c r="D76" s="63" t="s">
        <v>110</v>
      </c>
      <c r="E76" s="60"/>
      <c r="F76" s="62">
        <v>985</v>
      </c>
      <c r="G76" s="40">
        <v>31</v>
      </c>
      <c r="H76" s="40">
        <v>1016</v>
      </c>
      <c r="I76" s="40">
        <v>628</v>
      </c>
      <c r="J76" s="40">
        <v>22</v>
      </c>
      <c r="K76" s="40">
        <v>650</v>
      </c>
      <c r="L76" s="41">
        <f t="shared" si="18"/>
        <v>-0.36243654822335025</v>
      </c>
      <c r="M76" s="41">
        <f t="shared" si="19"/>
        <v>-0.29032258064516125</v>
      </c>
      <c r="N76" s="41">
        <f t="shared" si="20"/>
        <v>-0.36023622047244097</v>
      </c>
      <c r="O76" s="12"/>
      <c r="P76" s="29"/>
    </row>
    <row r="77" spans="2:16" x14ac:dyDescent="0.25">
      <c r="B77" s="28"/>
      <c r="C77" s="12"/>
      <c r="D77" s="94" t="s">
        <v>70</v>
      </c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12"/>
      <c r="P77" s="29"/>
    </row>
    <row r="78" spans="2:16" x14ac:dyDescent="0.25"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2"/>
    </row>
  </sheetData>
  <sortState ref="L12:M24">
    <sortCondition descending="1" ref="L12:L24"/>
  </sortState>
  <mergeCells count="23">
    <mergeCell ref="E54:L54"/>
    <mergeCell ref="C35:O36"/>
    <mergeCell ref="J38:L39"/>
    <mergeCell ref="E38:H39"/>
    <mergeCell ref="F30:L30"/>
    <mergeCell ref="B1:P2"/>
    <mergeCell ref="C7:O8"/>
    <mergeCell ref="F10:L10"/>
    <mergeCell ref="F26:L26"/>
    <mergeCell ref="C26:D29"/>
    <mergeCell ref="N20:O21"/>
    <mergeCell ref="D67:N67"/>
    <mergeCell ref="D60:N60"/>
    <mergeCell ref="D61:E62"/>
    <mergeCell ref="F61:H61"/>
    <mergeCell ref="I61:K61"/>
    <mergeCell ref="L61:N61"/>
    <mergeCell ref="D77:N77"/>
    <mergeCell ref="D70:N70"/>
    <mergeCell ref="D71:E72"/>
    <mergeCell ref="F71:H71"/>
    <mergeCell ref="I71:K71"/>
    <mergeCell ref="L71:N71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zoomScaleNormal="100" workbookViewId="0"/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18" t="s">
        <v>88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2:16" ht="15" customHeight="1" x14ac:dyDescent="0.25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2:16" x14ac:dyDescent="0.25">
      <c r="B3" s="5" t="str">
        <f>+B6</f>
        <v>1. Arribo de ciudadanos a establecimientos de hospedaje*</v>
      </c>
      <c r="C3" s="6"/>
      <c r="D3" s="6"/>
      <c r="E3" s="6"/>
      <c r="F3" s="6"/>
      <c r="G3" s="6"/>
      <c r="H3" s="5"/>
      <c r="I3" s="7"/>
      <c r="J3" s="7" t="str">
        <f>+B58</f>
        <v>3. Sitios Turísticos</v>
      </c>
      <c r="K3" s="7"/>
      <c r="L3" s="7"/>
      <c r="M3" s="5"/>
      <c r="N3" s="8"/>
      <c r="O3" s="8"/>
      <c r="P3" s="8"/>
    </row>
    <row r="4" spans="2:16" x14ac:dyDescent="0.25">
      <c r="B4" s="5" t="str">
        <f>+B34</f>
        <v>2. Arribo de ciudadanos a establecimientos de hospedaje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25" t="s">
        <v>20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6" x14ac:dyDescent="0.25">
      <c r="B7" s="28"/>
      <c r="C7" s="91" t="str">
        <f>+CONCATENATE("En los últimos 10 años el turismo de la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región ha mostrado un importante crecimiento, es así, que en el año 2006 registró 760,393.0 arribos de turistas nacionales y extranjeros, mientras que el 2016 los  arribos de turistas extranjeros y nacionales sumaron 1,827,217.0, representando un  crecimiento promedio anual de 9.2%   en el periodo 2006 – 2016.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29"/>
    </row>
    <row r="8" spans="2:16" x14ac:dyDescent="0.25">
      <c r="B8" s="28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29"/>
    </row>
    <row r="9" spans="2:16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16" x14ac:dyDescent="0.25">
      <c r="B10" s="28"/>
      <c r="C10" s="12"/>
      <c r="D10" s="12"/>
      <c r="E10" s="12"/>
      <c r="F10" s="99" t="s">
        <v>19</v>
      </c>
      <c r="G10" s="99"/>
      <c r="H10" s="99"/>
      <c r="I10" s="99"/>
      <c r="J10" s="99"/>
      <c r="K10" s="99"/>
      <c r="L10" s="99"/>
      <c r="M10" s="12"/>
      <c r="N10" s="12"/>
      <c r="O10" s="12"/>
      <c r="P10" s="29"/>
    </row>
    <row r="11" spans="2:16" x14ac:dyDescent="0.25">
      <c r="B11" s="28"/>
      <c r="C11" s="12"/>
      <c r="D11" s="12"/>
      <c r="E11" s="12"/>
      <c r="F11" s="19" t="s">
        <v>18</v>
      </c>
      <c r="G11" s="20" t="s">
        <v>1</v>
      </c>
      <c r="H11" s="19" t="s">
        <v>15</v>
      </c>
      <c r="I11" s="20" t="s">
        <v>16</v>
      </c>
      <c r="J11" s="19" t="s">
        <v>15</v>
      </c>
      <c r="K11" s="19" t="s">
        <v>17</v>
      </c>
      <c r="L11" s="19" t="s">
        <v>15</v>
      </c>
      <c r="M11" s="12"/>
      <c r="N11" s="12"/>
      <c r="O11" s="12"/>
      <c r="P11" s="29"/>
    </row>
    <row r="12" spans="2:16" x14ac:dyDescent="0.25">
      <c r="B12" s="28"/>
      <c r="C12" s="12"/>
      <c r="D12" s="12"/>
      <c r="E12" s="12"/>
      <c r="F12" s="15">
        <v>2016</v>
      </c>
      <c r="G12" s="16">
        <v>1775737</v>
      </c>
      <c r="H12" s="21">
        <f>+G12/G13-1</f>
        <v>-4.8942273600275921E-2</v>
      </c>
      <c r="I12" s="16">
        <v>51480</v>
      </c>
      <c r="J12" s="21">
        <f>+I12/I13-1</f>
        <v>-0.11038916154005673</v>
      </c>
      <c r="K12" s="16">
        <f>+I12+G12</f>
        <v>1827217</v>
      </c>
      <c r="L12" s="21">
        <f>+K12/K13-1</f>
        <v>-5.0789460286983945E-2</v>
      </c>
      <c r="M12" s="12"/>
      <c r="N12" s="12"/>
      <c r="O12" s="12"/>
      <c r="P12" s="29"/>
    </row>
    <row r="13" spans="2:16" x14ac:dyDescent="0.25">
      <c r="B13" s="28"/>
      <c r="C13" s="12"/>
      <c r="D13" s="12"/>
      <c r="E13" s="12"/>
      <c r="F13" s="15" t="s">
        <v>14</v>
      </c>
      <c r="G13" s="16">
        <v>1867118</v>
      </c>
      <c r="H13" s="17">
        <f t="shared" ref="H13:J24" si="0">+G13/G14-1</f>
        <v>-1.4706177248802854E-2</v>
      </c>
      <c r="I13" s="16">
        <v>57868</v>
      </c>
      <c r="J13" s="17">
        <f t="shared" si="0"/>
        <v>8.1563995215311103E-2</v>
      </c>
      <c r="K13" s="16">
        <f t="shared" ref="K13:K25" si="1">+I13+G13</f>
        <v>1924986</v>
      </c>
      <c r="L13" s="17">
        <f t="shared" ref="L13:L24" si="2">+K13/K14-1</f>
        <v>-1.2062674173334176E-2</v>
      </c>
      <c r="M13" s="12"/>
      <c r="N13" s="12"/>
      <c r="O13" s="12"/>
      <c r="P13" s="29"/>
    </row>
    <row r="14" spans="2:16" x14ac:dyDescent="0.25">
      <c r="B14" s="28"/>
      <c r="C14" s="12"/>
      <c r="D14" s="12"/>
      <c r="E14" s="12"/>
      <c r="F14" s="15" t="s">
        <v>13</v>
      </c>
      <c r="G14" s="16">
        <v>1894986</v>
      </c>
      <c r="H14" s="17">
        <f t="shared" si="0"/>
        <v>4.978511100105365E-2</v>
      </c>
      <c r="I14" s="16">
        <v>53504</v>
      </c>
      <c r="J14" s="17">
        <f t="shared" si="0"/>
        <v>-7.9817697136469135E-2</v>
      </c>
      <c r="K14" s="16">
        <f t="shared" si="1"/>
        <v>1948490</v>
      </c>
      <c r="L14" s="17">
        <f t="shared" si="2"/>
        <v>4.5740724739341765E-2</v>
      </c>
      <c r="M14" s="12"/>
      <c r="N14" s="12"/>
      <c r="O14" s="12"/>
      <c r="P14" s="29"/>
    </row>
    <row r="15" spans="2:16" x14ac:dyDescent="0.25">
      <c r="B15" s="28"/>
      <c r="C15" s="12"/>
      <c r="D15" s="12"/>
      <c r="E15" s="12"/>
      <c r="F15" s="15" t="s">
        <v>12</v>
      </c>
      <c r="G15" s="16">
        <v>1805118</v>
      </c>
      <c r="H15" s="17">
        <f t="shared" si="0"/>
        <v>0.35817106569958157</v>
      </c>
      <c r="I15" s="16">
        <v>58145</v>
      </c>
      <c r="J15" s="17">
        <f t="shared" si="0"/>
        <v>0.19790271740250098</v>
      </c>
      <c r="K15" s="16">
        <f t="shared" si="1"/>
        <v>1863263</v>
      </c>
      <c r="L15" s="17">
        <f t="shared" si="2"/>
        <v>0.3525241739552083</v>
      </c>
      <c r="M15" s="12"/>
      <c r="N15" s="12"/>
      <c r="O15" s="12"/>
      <c r="P15" s="29"/>
    </row>
    <row r="16" spans="2:16" x14ac:dyDescent="0.25">
      <c r="B16" s="28"/>
      <c r="C16" s="12"/>
      <c r="D16" s="12"/>
      <c r="E16" s="12"/>
      <c r="F16" s="15" t="s">
        <v>11</v>
      </c>
      <c r="G16" s="16">
        <v>1329080</v>
      </c>
      <c r="H16" s="17">
        <f t="shared" si="0"/>
        <v>0.1032822539139675</v>
      </c>
      <c r="I16" s="16">
        <v>48539</v>
      </c>
      <c r="J16" s="17">
        <f t="shared" si="0"/>
        <v>-0.12922033655053644</v>
      </c>
      <c r="K16" s="16">
        <f t="shared" si="1"/>
        <v>1377619</v>
      </c>
      <c r="L16" s="17">
        <f t="shared" si="2"/>
        <v>9.2999693748502477E-2</v>
      </c>
      <c r="M16" s="12"/>
      <c r="N16" s="12"/>
      <c r="O16" s="12"/>
      <c r="P16" s="29"/>
    </row>
    <row r="17" spans="2:16" x14ac:dyDescent="0.25">
      <c r="B17" s="28"/>
      <c r="C17" s="12"/>
      <c r="D17" s="12"/>
      <c r="E17" s="12"/>
      <c r="F17" s="15" t="s">
        <v>10</v>
      </c>
      <c r="G17" s="16">
        <v>1204660</v>
      </c>
      <c r="H17" s="17">
        <f t="shared" si="0"/>
        <v>5.7440027106194336E-2</v>
      </c>
      <c r="I17" s="16">
        <v>55742</v>
      </c>
      <c r="J17" s="17">
        <f t="shared" si="0"/>
        <v>-7.6201524693404021E-2</v>
      </c>
      <c r="K17" s="16">
        <f t="shared" si="1"/>
        <v>1260402</v>
      </c>
      <c r="L17" s="17">
        <f t="shared" si="2"/>
        <v>5.071763633923343E-2</v>
      </c>
      <c r="M17" s="12"/>
      <c r="N17" s="13"/>
      <c r="O17" s="12"/>
      <c r="P17" s="29"/>
    </row>
    <row r="18" spans="2:16" x14ac:dyDescent="0.25">
      <c r="B18" s="28"/>
      <c r="C18" s="12"/>
      <c r="D18" s="12"/>
      <c r="E18" s="12"/>
      <c r="F18" s="15" t="s">
        <v>9</v>
      </c>
      <c r="G18" s="16">
        <v>1139223</v>
      </c>
      <c r="H18" s="17">
        <f t="shared" si="0"/>
        <v>6.0195004192487689E-2</v>
      </c>
      <c r="I18" s="16">
        <v>60340</v>
      </c>
      <c r="J18" s="17">
        <f t="shared" si="0"/>
        <v>0.41288313391247344</v>
      </c>
      <c r="K18" s="16">
        <f t="shared" si="1"/>
        <v>1199563</v>
      </c>
      <c r="L18" s="17">
        <f t="shared" si="2"/>
        <v>7.3676569570945816E-2</v>
      </c>
      <c r="M18" s="12"/>
      <c r="N18" s="13"/>
      <c r="O18" s="12"/>
      <c r="P18" s="29"/>
    </row>
    <row r="19" spans="2:16" x14ac:dyDescent="0.25">
      <c r="B19" s="28"/>
      <c r="C19" s="12"/>
      <c r="D19" s="12"/>
      <c r="E19" s="12"/>
      <c r="F19" s="15" t="s">
        <v>8</v>
      </c>
      <c r="G19" s="16">
        <v>1074541</v>
      </c>
      <c r="H19" s="17">
        <f t="shared" si="0"/>
        <v>0.13033073404001283</v>
      </c>
      <c r="I19" s="16">
        <v>42707</v>
      </c>
      <c r="J19" s="17">
        <f t="shared" si="0"/>
        <v>8.5946042159330771E-2</v>
      </c>
      <c r="K19" s="16">
        <f t="shared" si="1"/>
        <v>1117248</v>
      </c>
      <c r="L19" s="17">
        <f t="shared" si="2"/>
        <v>0.12856753234946505</v>
      </c>
      <c r="M19" s="12"/>
      <c r="N19" s="12"/>
      <c r="O19" s="12"/>
      <c r="P19" s="29"/>
    </row>
    <row r="20" spans="2:16" x14ac:dyDescent="0.25">
      <c r="B20" s="28"/>
      <c r="C20" s="12"/>
      <c r="D20" s="12"/>
      <c r="E20" s="12"/>
      <c r="F20" s="15" t="s">
        <v>7</v>
      </c>
      <c r="G20" s="16">
        <v>950643</v>
      </c>
      <c r="H20" s="17">
        <f t="shared" si="0"/>
        <v>7.7739773782382615E-2</v>
      </c>
      <c r="I20" s="16">
        <v>39327</v>
      </c>
      <c r="J20" s="17">
        <f t="shared" si="0"/>
        <v>0.16985453788261884</v>
      </c>
      <c r="K20" s="16">
        <f t="shared" si="1"/>
        <v>989970</v>
      </c>
      <c r="L20" s="17">
        <f t="shared" si="2"/>
        <v>8.1121517372729546E-2</v>
      </c>
      <c r="M20" s="12"/>
      <c r="N20" s="121" t="s">
        <v>22</v>
      </c>
      <c r="O20" s="121"/>
      <c r="P20" s="29"/>
    </row>
    <row r="21" spans="2:16" x14ac:dyDescent="0.25">
      <c r="B21" s="28"/>
      <c r="C21" s="12"/>
      <c r="D21" s="12"/>
      <c r="E21" s="12"/>
      <c r="F21" s="15" t="s">
        <v>6</v>
      </c>
      <c r="G21" s="16">
        <v>882071</v>
      </c>
      <c r="H21" s="17">
        <f t="shared" si="0"/>
        <v>0.20606951432946841</v>
      </c>
      <c r="I21" s="16">
        <v>33617</v>
      </c>
      <c r="J21" s="17">
        <f t="shared" si="0"/>
        <v>0.15788929838459675</v>
      </c>
      <c r="K21" s="16">
        <f t="shared" si="1"/>
        <v>915688</v>
      </c>
      <c r="L21" s="17">
        <f t="shared" si="2"/>
        <v>0.20422991795032308</v>
      </c>
      <c r="M21" s="12"/>
      <c r="N21" s="121"/>
      <c r="O21" s="121"/>
      <c r="P21" s="29"/>
    </row>
    <row r="22" spans="2:16" x14ac:dyDescent="0.25">
      <c r="B22" s="28"/>
      <c r="C22" s="12"/>
      <c r="D22" s="12"/>
      <c r="E22" s="12"/>
      <c r="F22" s="15" t="s">
        <v>5</v>
      </c>
      <c r="G22" s="16">
        <v>731360</v>
      </c>
      <c r="H22" s="17">
        <f t="shared" si="0"/>
        <v>4.651029682795893E-2</v>
      </c>
      <c r="I22" s="16">
        <v>29033</v>
      </c>
      <c r="J22" s="17">
        <f t="shared" si="0"/>
        <v>-0.16451798561151076</v>
      </c>
      <c r="K22" s="16">
        <f t="shared" si="1"/>
        <v>760393</v>
      </c>
      <c r="L22" s="17">
        <f t="shared" si="2"/>
        <v>3.6514150647622756E-2</v>
      </c>
      <c r="M22" s="12"/>
      <c r="N22" s="33">
        <f>+(K12/K22)^(1/10)-1</f>
        <v>9.1629344770355781E-2</v>
      </c>
      <c r="O22" s="12"/>
      <c r="P22" s="29"/>
    </row>
    <row r="23" spans="2:16" x14ac:dyDescent="0.25">
      <c r="B23" s="28"/>
      <c r="C23" s="12"/>
      <c r="D23" s="12"/>
      <c r="E23" s="12"/>
      <c r="F23" s="15" t="s">
        <v>4</v>
      </c>
      <c r="G23" s="16">
        <v>698856</v>
      </c>
      <c r="H23" s="17">
        <f t="shared" si="0"/>
        <v>0.10340167202166217</v>
      </c>
      <c r="I23" s="16">
        <v>34750</v>
      </c>
      <c r="J23" s="17">
        <f t="shared" si="0"/>
        <v>-0.17607169954476476</v>
      </c>
      <c r="K23" s="16">
        <f t="shared" si="1"/>
        <v>733606</v>
      </c>
      <c r="L23" s="17">
        <f t="shared" si="2"/>
        <v>8.5953332218177803E-2</v>
      </c>
      <c r="M23" s="12"/>
      <c r="N23" s="12"/>
      <c r="O23" s="12"/>
      <c r="P23" s="29"/>
    </row>
    <row r="24" spans="2:16" x14ac:dyDescent="0.25">
      <c r="B24" s="28"/>
      <c r="C24" s="12"/>
      <c r="D24" s="12"/>
      <c r="E24" s="12"/>
      <c r="F24" s="15" t="s">
        <v>3</v>
      </c>
      <c r="G24" s="16">
        <v>633365</v>
      </c>
      <c r="H24" s="17">
        <f t="shared" si="0"/>
        <v>0.17645802298064894</v>
      </c>
      <c r="I24" s="16">
        <v>42176</v>
      </c>
      <c r="J24" s="17">
        <f t="shared" si="0"/>
        <v>-4.4494789306751215E-2</v>
      </c>
      <c r="K24" s="16">
        <f t="shared" si="1"/>
        <v>675541</v>
      </c>
      <c r="L24" s="17">
        <f t="shared" si="2"/>
        <v>0.15971509306341902</v>
      </c>
      <c r="M24" s="12"/>
      <c r="N24" s="12"/>
      <c r="O24" s="12"/>
      <c r="P24" s="29"/>
    </row>
    <row r="25" spans="2:16" x14ac:dyDescent="0.25">
      <c r="B25" s="28"/>
      <c r="C25" s="12"/>
      <c r="D25" s="12"/>
      <c r="E25" s="12"/>
      <c r="F25" s="15" t="s">
        <v>2</v>
      </c>
      <c r="G25" s="16">
        <v>538366</v>
      </c>
      <c r="H25" s="18"/>
      <c r="I25" s="16">
        <v>44140</v>
      </c>
      <c r="J25" s="18"/>
      <c r="K25" s="16">
        <f t="shared" si="1"/>
        <v>582506</v>
      </c>
      <c r="L25" s="18"/>
      <c r="M25" s="12"/>
      <c r="N25" s="13"/>
      <c r="O25" s="12"/>
      <c r="P25" s="29"/>
    </row>
    <row r="26" spans="2:16" x14ac:dyDescent="0.25">
      <c r="B26" s="28"/>
      <c r="C26" s="120" t="s">
        <v>21</v>
      </c>
      <c r="D26" s="120"/>
      <c r="E26" s="12"/>
      <c r="F26" s="110" t="s">
        <v>23</v>
      </c>
      <c r="G26" s="110"/>
      <c r="H26" s="110"/>
      <c r="I26" s="110"/>
      <c r="J26" s="110"/>
      <c r="K26" s="110"/>
      <c r="L26" s="110"/>
      <c r="M26" s="12"/>
      <c r="N26" s="12"/>
      <c r="O26" s="12"/>
      <c r="P26" s="29"/>
    </row>
    <row r="27" spans="2:16" x14ac:dyDescent="0.25">
      <c r="B27" s="28"/>
      <c r="C27" s="120"/>
      <c r="D27" s="120"/>
      <c r="E27" s="12"/>
      <c r="F27" s="23">
        <v>2016</v>
      </c>
      <c r="G27" s="22">
        <f>+G12/K12</f>
        <v>0.97182600643492256</v>
      </c>
      <c r="H27" s="24"/>
      <c r="I27" s="22">
        <f>+I12/K12</f>
        <v>2.8173993565077382E-2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16" x14ac:dyDescent="0.25">
      <c r="B28" s="28"/>
      <c r="C28" s="120"/>
      <c r="D28" s="120"/>
      <c r="E28" s="12"/>
      <c r="F28" s="23">
        <v>2011</v>
      </c>
      <c r="G28" s="22">
        <f>+G17/K17</f>
        <v>0.95577442752391695</v>
      </c>
      <c r="H28" s="24"/>
      <c r="I28" s="22">
        <f>+I17/K17</f>
        <v>4.4225572476083025E-2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16" x14ac:dyDescent="0.25">
      <c r="B29" s="28"/>
      <c r="C29" s="120"/>
      <c r="D29" s="120"/>
      <c r="E29" s="12"/>
      <c r="F29" s="23">
        <v>2006</v>
      </c>
      <c r="G29" s="22">
        <f>+G22/K22</f>
        <v>0.96181842810231022</v>
      </c>
      <c r="H29" s="24"/>
      <c r="I29" s="22">
        <f>+I22/K22</f>
        <v>3.8181571897689746E-2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16" x14ac:dyDescent="0.25">
      <c r="B30" s="28"/>
      <c r="C30" s="12"/>
      <c r="D30" s="12"/>
      <c r="E30" s="12"/>
      <c r="F30" s="122" t="s">
        <v>26</v>
      </c>
      <c r="G30" s="122"/>
      <c r="H30" s="122"/>
      <c r="I30" s="122"/>
      <c r="J30" s="122"/>
      <c r="K30" s="122"/>
      <c r="L30" s="122"/>
      <c r="M30" s="12"/>
      <c r="N30" s="12"/>
      <c r="O30" s="12"/>
      <c r="P30" s="29"/>
    </row>
    <row r="31" spans="2:16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4" spans="2:16" x14ac:dyDescent="0.25">
      <c r="B34" s="25" t="s">
        <v>57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x14ac:dyDescent="0.25">
      <c r="B35" s="28"/>
      <c r="C35" s="91" t="str">
        <f>+CONCATENATE("Sin considerar a los residentes de esta región, entre las principales regiones de procedencia de los huespedes nacionales figuran ",E41," con ",FIXED(F41,0)," arribos en esta región (equivalente al ",FIXED(G41*100,1),"% de este total), ",E42," con ",FIXED(F42,0)," arribos (",FIXED(G42*100,1),"%)  y ",E43," con ",FIXED(F43,0)," arribos (",FIXED(G43*100,1)," %). En tanto  ",J41," es el principal lugar de procedencia de los huespedes del exterior con ",FIXED(K41,0),"  arribos (equivalente al ",FIXED(L41*100,1)," % de los arribos del exterior), le sigue ",J42,"  con  ",FIXED(K42,0),"  arribos (",FIXED(L42*100,1)," %) y ",J43," con ",FIXED(K43,0)," (",FIXED(L43*100,1)," %) entre las principales.")</f>
        <v>Sin considerar a los residentes de esta región, entre las principales regiones de procedencia de los huespedes nacionales figuran Lima Metropolitana y Callao con 314,429 arribos en esta región (equivalente al 34.9% de este total), Lambayeque con 114,658 arribos (12.7%)  y Lima Provincias con 103,267 arribos (11.5 %). En tanto  Estados Unidos es el principal lugar de procedencia de los huespedes del exterior con 6,793  arribos (equivalente al 13.2 % de los arribos del exterior), le sigue México  con  5,699  arribos (11.1 %) y Francia con 5,006 (9.7 %) entre las principales.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29"/>
    </row>
    <row r="36" spans="2:16" x14ac:dyDescent="0.25">
      <c r="B36" s="28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29"/>
    </row>
    <row r="37" spans="2:16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2:16" x14ac:dyDescent="0.25">
      <c r="B38" s="28"/>
      <c r="C38" s="12"/>
      <c r="D38" s="12"/>
      <c r="E38" s="90" t="s">
        <v>46</v>
      </c>
      <c r="F38" s="90"/>
      <c r="G38" s="90"/>
      <c r="H38" s="90"/>
      <c r="I38" s="12"/>
      <c r="J38" s="90" t="s">
        <v>45</v>
      </c>
      <c r="K38" s="90"/>
      <c r="L38" s="90"/>
      <c r="M38" s="12"/>
      <c r="N38" s="12"/>
      <c r="O38" s="12"/>
      <c r="P38" s="29"/>
    </row>
    <row r="39" spans="2:16" x14ac:dyDescent="0.25">
      <c r="B39" s="28"/>
      <c r="C39" s="12"/>
      <c r="D39" s="12"/>
      <c r="E39" s="90"/>
      <c r="F39" s="90"/>
      <c r="G39" s="90"/>
      <c r="H39" s="90"/>
      <c r="I39" s="12"/>
      <c r="J39" s="90"/>
      <c r="K39" s="90"/>
      <c r="L39" s="90"/>
      <c r="M39" s="12"/>
      <c r="N39" s="12"/>
      <c r="O39" s="12"/>
      <c r="P39" s="29"/>
    </row>
    <row r="40" spans="2:16" x14ac:dyDescent="0.25">
      <c r="B40" s="28"/>
      <c r="C40" s="12"/>
      <c r="D40" s="12"/>
      <c r="E40" s="48" t="s">
        <v>27</v>
      </c>
      <c r="F40" s="48" t="s">
        <v>43</v>
      </c>
      <c r="G40" s="48" t="s">
        <v>52</v>
      </c>
      <c r="H40" s="48" t="s">
        <v>44</v>
      </c>
      <c r="I40" s="12"/>
      <c r="J40" s="48" t="s">
        <v>42</v>
      </c>
      <c r="K40" s="48" t="s">
        <v>43</v>
      </c>
      <c r="L40" s="48" t="s">
        <v>44</v>
      </c>
      <c r="M40" s="12"/>
      <c r="N40" s="12"/>
      <c r="O40" s="12"/>
      <c r="P40" s="29"/>
    </row>
    <row r="41" spans="2:16" x14ac:dyDescent="0.25">
      <c r="B41" s="28"/>
      <c r="C41" s="12"/>
      <c r="D41" s="70"/>
      <c r="E41" s="8" t="s">
        <v>95</v>
      </c>
      <c r="F41" s="49">
        <v>314429</v>
      </c>
      <c r="G41" s="50">
        <f t="shared" ref="G41:G49" si="3">+F41/F$49</f>
        <v>0.34872854474715076</v>
      </c>
      <c r="H41" s="50">
        <f t="shared" ref="H41:H48" si="4">+F41/F$52</f>
        <v>0.17706957730790088</v>
      </c>
      <c r="I41" s="12"/>
      <c r="J41" s="8" t="s">
        <v>34</v>
      </c>
      <c r="K41" s="49">
        <v>6793</v>
      </c>
      <c r="L41" s="50">
        <f t="shared" ref="L41:L52" si="5">+K41/K$52</f>
        <v>0.13195415695415696</v>
      </c>
      <c r="M41" s="12"/>
      <c r="N41" s="12"/>
      <c r="O41" s="12"/>
      <c r="P41" s="29"/>
    </row>
    <row r="42" spans="2:16" x14ac:dyDescent="0.25">
      <c r="B42" s="28"/>
      <c r="C42" s="12"/>
      <c r="D42" s="51"/>
      <c r="E42" s="8" t="s">
        <v>85</v>
      </c>
      <c r="F42" s="49">
        <v>114658</v>
      </c>
      <c r="G42" s="50">
        <f t="shared" si="3"/>
        <v>0.12716548881820319</v>
      </c>
      <c r="H42" s="50">
        <f t="shared" si="4"/>
        <v>6.4569246459357438E-2</v>
      </c>
      <c r="I42" s="12"/>
      <c r="J42" s="8" t="s">
        <v>63</v>
      </c>
      <c r="K42" s="49">
        <v>5699</v>
      </c>
      <c r="L42" s="50">
        <f t="shared" si="5"/>
        <v>0.1107031857031857</v>
      </c>
      <c r="M42" s="12"/>
      <c r="N42" s="12"/>
      <c r="O42" s="12"/>
      <c r="P42" s="29"/>
    </row>
    <row r="43" spans="2:16" x14ac:dyDescent="0.25">
      <c r="B43" s="28"/>
      <c r="C43" s="12"/>
      <c r="D43" s="12"/>
      <c r="E43" s="8" t="s">
        <v>98</v>
      </c>
      <c r="F43" s="49">
        <v>103267</v>
      </c>
      <c r="G43" s="50">
        <f t="shared" si="3"/>
        <v>0.11453189950800981</v>
      </c>
      <c r="H43" s="50">
        <f t="shared" si="4"/>
        <v>5.8154445168400501E-2</v>
      </c>
      <c r="I43" s="12"/>
      <c r="J43" s="8" t="s">
        <v>35</v>
      </c>
      <c r="K43" s="49">
        <v>5006</v>
      </c>
      <c r="L43" s="50">
        <f t="shared" si="5"/>
        <v>9.7241647241647244E-2</v>
      </c>
      <c r="M43" s="12"/>
      <c r="N43" s="12"/>
      <c r="O43" s="12"/>
      <c r="P43" s="29"/>
    </row>
    <row r="44" spans="2:16" x14ac:dyDescent="0.25">
      <c r="B44" s="28"/>
      <c r="C44" s="12"/>
      <c r="D44" s="12"/>
      <c r="E44" s="8" t="s">
        <v>99</v>
      </c>
      <c r="F44" s="49">
        <v>94724</v>
      </c>
      <c r="G44" s="50">
        <f t="shared" si="3"/>
        <v>0.10505698479666033</v>
      </c>
      <c r="H44" s="50">
        <f t="shared" si="4"/>
        <v>5.334348498679703E-2</v>
      </c>
      <c r="I44" s="12"/>
      <c r="J44" s="8" t="s">
        <v>36</v>
      </c>
      <c r="K44" s="49">
        <v>3698</v>
      </c>
      <c r="L44" s="50">
        <f t="shared" si="5"/>
        <v>7.1833721833721831E-2</v>
      </c>
      <c r="M44" s="12"/>
      <c r="N44" s="12"/>
      <c r="O44" s="12"/>
      <c r="P44" s="29"/>
    </row>
    <row r="45" spans="2:16" x14ac:dyDescent="0.25">
      <c r="B45" s="28"/>
      <c r="C45" s="12"/>
      <c r="D45" s="12"/>
      <c r="E45" s="8" t="s">
        <v>48</v>
      </c>
      <c r="F45" s="49">
        <v>89655</v>
      </c>
      <c r="G45" s="50">
        <f t="shared" si="3"/>
        <v>9.9435032008198351E-2</v>
      </c>
      <c r="H45" s="50">
        <f t="shared" si="4"/>
        <v>5.0488895596588909E-2</v>
      </c>
      <c r="I45" s="12"/>
      <c r="J45" s="8" t="s">
        <v>37</v>
      </c>
      <c r="K45" s="49">
        <v>3200</v>
      </c>
      <c r="L45" s="50">
        <f t="shared" si="5"/>
        <v>6.216006216006216E-2</v>
      </c>
      <c r="M45" s="12"/>
      <c r="N45" s="12"/>
      <c r="O45" s="12"/>
      <c r="P45" s="29"/>
    </row>
    <row r="46" spans="2:16" x14ac:dyDescent="0.25">
      <c r="B46" s="28"/>
      <c r="C46" s="12"/>
      <c r="D46" s="12"/>
      <c r="E46" s="8" t="s">
        <v>51</v>
      </c>
      <c r="F46" s="49">
        <v>87272</v>
      </c>
      <c r="G46" s="50">
        <f t="shared" si="3"/>
        <v>9.6792082019067388E-2</v>
      </c>
      <c r="H46" s="50">
        <f t="shared" si="4"/>
        <v>4.914691758971064E-2</v>
      </c>
      <c r="I46" s="12"/>
      <c r="J46" s="8" t="s">
        <v>100</v>
      </c>
      <c r="K46" s="49">
        <v>3193</v>
      </c>
      <c r="L46" s="50">
        <f t="shared" si="5"/>
        <v>6.2024087024087023E-2</v>
      </c>
      <c r="M46" s="12"/>
      <c r="N46" s="12"/>
      <c r="O46" s="12"/>
      <c r="P46" s="29"/>
    </row>
    <row r="47" spans="2:16" x14ac:dyDescent="0.25">
      <c r="B47" s="28"/>
      <c r="C47" s="12"/>
      <c r="D47" s="12"/>
      <c r="E47" s="8" t="s">
        <v>86</v>
      </c>
      <c r="F47" s="49">
        <v>31497</v>
      </c>
      <c r="G47" s="50">
        <f t="shared" si="3"/>
        <v>3.4932855983070922E-2</v>
      </c>
      <c r="H47" s="50">
        <f t="shared" si="4"/>
        <v>1.7737423954110321E-2</v>
      </c>
      <c r="I47" s="12"/>
      <c r="J47" s="8" t="s">
        <v>55</v>
      </c>
      <c r="K47" s="49">
        <v>3001</v>
      </c>
      <c r="L47" s="50">
        <f t="shared" si="5"/>
        <v>5.8294483294483293E-2</v>
      </c>
      <c r="M47" s="12"/>
      <c r="N47" s="12"/>
      <c r="O47" s="12"/>
      <c r="P47" s="29"/>
    </row>
    <row r="48" spans="2:16" x14ac:dyDescent="0.25">
      <c r="B48" s="28"/>
      <c r="C48" s="12"/>
      <c r="D48" s="12"/>
      <c r="E48" s="8" t="s">
        <v>41</v>
      </c>
      <c r="F48" s="49">
        <v>66142</v>
      </c>
      <c r="G48" s="50">
        <f t="shared" si="3"/>
        <v>7.3357112119639231E-2</v>
      </c>
      <c r="H48" s="50">
        <f t="shared" si="4"/>
        <v>3.7247632954654886E-2</v>
      </c>
      <c r="I48" s="12"/>
      <c r="J48" s="8" t="s">
        <v>56</v>
      </c>
      <c r="K48" s="49">
        <v>2764</v>
      </c>
      <c r="L48" s="50">
        <f t="shared" si="5"/>
        <v>5.3690753690753691E-2</v>
      </c>
      <c r="M48" s="12"/>
      <c r="N48" s="12"/>
      <c r="O48" s="12"/>
      <c r="P48" s="29"/>
    </row>
    <row r="49" spans="2:16" x14ac:dyDescent="0.25">
      <c r="B49" s="28"/>
      <c r="C49" s="12"/>
      <c r="D49" s="12"/>
      <c r="E49" s="52" t="s">
        <v>17</v>
      </c>
      <c r="F49" s="53">
        <f>SUM(F41:F48)</f>
        <v>901644</v>
      </c>
      <c r="G49" s="54">
        <f t="shared" si="3"/>
        <v>1</v>
      </c>
      <c r="H49" s="50"/>
      <c r="I49" s="12"/>
      <c r="J49" s="8" t="s">
        <v>40</v>
      </c>
      <c r="K49" s="49">
        <v>2261</v>
      </c>
      <c r="L49" s="50">
        <f t="shared" si="5"/>
        <v>4.3919968919968917E-2</v>
      </c>
      <c r="M49" s="12"/>
      <c r="N49" s="12"/>
      <c r="O49" s="12"/>
      <c r="P49" s="29"/>
    </row>
    <row r="50" spans="2:16" x14ac:dyDescent="0.25">
      <c r="B50" s="28"/>
      <c r="C50" s="12"/>
      <c r="D50" s="12"/>
      <c r="E50" s="8"/>
      <c r="F50" s="49"/>
      <c r="G50" s="8"/>
      <c r="H50" s="50"/>
      <c r="I50" s="12"/>
      <c r="J50" s="8" t="s">
        <v>62</v>
      </c>
      <c r="K50" s="49">
        <v>2158</v>
      </c>
      <c r="L50" s="50">
        <f t="shared" si="5"/>
        <v>4.1919191919191919E-2</v>
      </c>
      <c r="M50" s="12"/>
      <c r="N50" s="12"/>
      <c r="O50" s="12"/>
      <c r="P50" s="29"/>
    </row>
    <row r="51" spans="2:16" x14ac:dyDescent="0.25">
      <c r="B51" s="28"/>
      <c r="C51" s="12"/>
      <c r="D51" s="12"/>
      <c r="E51" s="8" t="s">
        <v>50</v>
      </c>
      <c r="F51" s="49">
        <v>874093</v>
      </c>
      <c r="G51" s="8"/>
      <c r="H51" s="50">
        <f>+F51/F$52</f>
        <v>0.49224237598247939</v>
      </c>
      <c r="I51" s="12"/>
      <c r="J51" s="8" t="s">
        <v>41</v>
      </c>
      <c r="K51" s="49">
        <v>13707</v>
      </c>
      <c r="L51" s="50">
        <f t="shared" si="5"/>
        <v>0.26625874125874127</v>
      </c>
      <c r="M51" s="12"/>
      <c r="N51" s="12"/>
      <c r="O51" s="12"/>
      <c r="P51" s="29"/>
    </row>
    <row r="52" spans="2:16" x14ac:dyDescent="0.25">
      <c r="B52" s="28"/>
      <c r="C52" s="12"/>
      <c r="D52" s="12"/>
      <c r="E52" s="52" t="s">
        <v>17</v>
      </c>
      <c r="F52" s="53">
        <f>+F51+F49</f>
        <v>1775737</v>
      </c>
      <c r="G52" s="52"/>
      <c r="H52" s="54">
        <f>+F52/F$52</f>
        <v>1</v>
      </c>
      <c r="I52" s="12"/>
      <c r="J52" s="52" t="s">
        <v>17</v>
      </c>
      <c r="K52" s="53">
        <f>SUM(K41:K51)</f>
        <v>51480</v>
      </c>
      <c r="L52" s="54">
        <f t="shared" si="5"/>
        <v>1</v>
      </c>
      <c r="M52" s="12"/>
      <c r="N52" s="12"/>
      <c r="O52" s="12"/>
      <c r="P52" s="29"/>
    </row>
    <row r="53" spans="2:16" x14ac:dyDescent="0.25">
      <c r="B53" s="28"/>
      <c r="C53" s="12"/>
      <c r="D53" s="12"/>
      <c r="E53" s="55" t="s">
        <v>47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16" x14ac:dyDescent="0.25">
      <c r="B54" s="28"/>
      <c r="C54" s="12"/>
      <c r="D54" s="12"/>
      <c r="E54" s="92" t="s">
        <v>53</v>
      </c>
      <c r="F54" s="92"/>
      <c r="G54" s="92"/>
      <c r="H54" s="92"/>
      <c r="I54" s="92"/>
      <c r="J54" s="92"/>
      <c r="K54" s="92"/>
      <c r="L54" s="92"/>
      <c r="M54" s="12"/>
      <c r="N54" s="12"/>
      <c r="O54" s="12"/>
      <c r="P54" s="29"/>
    </row>
    <row r="55" spans="2:16" x14ac:dyDescent="0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  <row r="58" spans="2:16" x14ac:dyDescent="0.25">
      <c r="B58" s="25" t="s">
        <v>69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7"/>
    </row>
    <row r="59" spans="2:16" x14ac:dyDescent="0.25">
      <c r="B59" s="2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29"/>
    </row>
    <row r="60" spans="2:16" x14ac:dyDescent="0.25">
      <c r="B60" s="28"/>
      <c r="C60" s="12"/>
      <c r="D60" s="111" t="s">
        <v>106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2"/>
      <c r="P60" s="29"/>
    </row>
    <row r="61" spans="2:16" x14ac:dyDescent="0.25">
      <c r="B61" s="28"/>
      <c r="C61" s="12"/>
      <c r="D61" s="112" t="s">
        <v>68</v>
      </c>
      <c r="E61" s="113"/>
      <c r="F61" s="117" t="s">
        <v>14</v>
      </c>
      <c r="G61" s="117"/>
      <c r="H61" s="117"/>
      <c r="I61" s="117" t="s">
        <v>64</v>
      </c>
      <c r="J61" s="117"/>
      <c r="K61" s="117"/>
      <c r="L61" s="117" t="s">
        <v>67</v>
      </c>
      <c r="M61" s="117"/>
      <c r="N61" s="117"/>
      <c r="O61" s="12"/>
      <c r="P61" s="29"/>
    </row>
    <row r="62" spans="2:16" x14ac:dyDescent="0.25">
      <c r="B62" s="28"/>
      <c r="C62" s="12"/>
      <c r="D62" s="114"/>
      <c r="E62" s="115"/>
      <c r="F62" s="61" t="s">
        <v>65</v>
      </c>
      <c r="G62" s="61" t="s">
        <v>66</v>
      </c>
      <c r="H62" s="61" t="s">
        <v>17</v>
      </c>
      <c r="I62" s="61" t="s">
        <v>65</v>
      </c>
      <c r="J62" s="61" t="s">
        <v>66</v>
      </c>
      <c r="K62" s="61" t="s">
        <v>17</v>
      </c>
      <c r="L62" s="61" t="s">
        <v>65</v>
      </c>
      <c r="M62" s="61" t="s">
        <v>66</v>
      </c>
      <c r="N62" s="61" t="s">
        <v>17</v>
      </c>
      <c r="O62" s="12"/>
      <c r="P62" s="29"/>
    </row>
    <row r="63" spans="2:16" x14ac:dyDescent="0.25">
      <c r="B63" s="28"/>
      <c r="C63" s="12"/>
      <c r="D63" s="63" t="s">
        <v>112</v>
      </c>
      <c r="E63" s="60"/>
      <c r="F63" s="62">
        <v>94021</v>
      </c>
      <c r="G63" s="40">
        <v>29605</v>
      </c>
      <c r="H63" s="40">
        <v>123626</v>
      </c>
      <c r="I63" s="40">
        <v>104375</v>
      </c>
      <c r="J63" s="40">
        <v>30150</v>
      </c>
      <c r="K63" s="40">
        <v>134525</v>
      </c>
      <c r="L63" s="41">
        <f t="shared" ref="L63:N67" si="6">+I63/F63-1</f>
        <v>0.11012433392539966</v>
      </c>
      <c r="M63" s="41">
        <f t="shared" si="6"/>
        <v>1.8409052524911429E-2</v>
      </c>
      <c r="N63" s="41">
        <f t="shared" si="6"/>
        <v>8.8161066442334235E-2</v>
      </c>
      <c r="O63" s="12"/>
      <c r="P63" s="29"/>
    </row>
    <row r="64" spans="2:16" x14ac:dyDescent="0.25">
      <c r="B64" s="28"/>
      <c r="C64" s="12"/>
      <c r="D64" s="63" t="s">
        <v>115</v>
      </c>
      <c r="E64" s="60"/>
      <c r="F64" s="62">
        <v>73664</v>
      </c>
      <c r="G64" s="40">
        <v>21719</v>
      </c>
      <c r="H64" s="40">
        <v>95383</v>
      </c>
      <c r="I64" s="40">
        <v>75422</v>
      </c>
      <c r="J64" s="40">
        <v>25744</v>
      </c>
      <c r="K64" s="40">
        <v>101166</v>
      </c>
      <c r="L64" s="41">
        <f t="shared" si="6"/>
        <v>2.386511728931362E-2</v>
      </c>
      <c r="M64" s="41">
        <f t="shared" si="6"/>
        <v>0.18532160780883089</v>
      </c>
      <c r="N64" s="41">
        <f t="shared" si="6"/>
        <v>6.0629252592180993E-2</v>
      </c>
      <c r="O64" s="12"/>
      <c r="P64" s="29"/>
    </row>
    <row r="65" spans="2:16" x14ac:dyDescent="0.25">
      <c r="B65" s="28"/>
      <c r="C65" s="12"/>
      <c r="D65" s="63" t="s">
        <v>111</v>
      </c>
      <c r="E65" s="60"/>
      <c r="F65" s="62">
        <v>45150</v>
      </c>
      <c r="G65" s="40">
        <v>11858</v>
      </c>
      <c r="H65" s="40">
        <v>57008</v>
      </c>
      <c r="I65" s="40">
        <v>45606</v>
      </c>
      <c r="J65" s="40">
        <v>14180</v>
      </c>
      <c r="K65" s="40">
        <v>59786</v>
      </c>
      <c r="L65" s="41">
        <f t="shared" si="6"/>
        <v>1.0099667774086329E-2</v>
      </c>
      <c r="M65" s="41">
        <f t="shared" si="6"/>
        <v>0.1958171698431439</v>
      </c>
      <c r="N65" s="41">
        <f t="shared" si="6"/>
        <v>4.873000280662354E-2</v>
      </c>
      <c r="O65" s="12"/>
      <c r="P65" s="29"/>
    </row>
    <row r="66" spans="2:16" x14ac:dyDescent="0.25">
      <c r="B66" s="28"/>
      <c r="C66" s="12"/>
      <c r="D66" s="63" t="s">
        <v>113</v>
      </c>
      <c r="E66" s="60"/>
      <c r="F66" s="62">
        <v>34601</v>
      </c>
      <c r="G66" s="40">
        <v>7299</v>
      </c>
      <c r="H66" s="40">
        <v>41900</v>
      </c>
      <c r="I66" s="40">
        <v>45743</v>
      </c>
      <c r="J66" s="40">
        <v>7405</v>
      </c>
      <c r="K66" s="40">
        <v>53148</v>
      </c>
      <c r="L66" s="41">
        <f t="shared" si="6"/>
        <v>0.32201381462963496</v>
      </c>
      <c r="M66" s="41">
        <f t="shared" si="6"/>
        <v>1.4522537333881314E-2</v>
      </c>
      <c r="N66" s="41">
        <f t="shared" si="6"/>
        <v>0.26844868735083538</v>
      </c>
      <c r="O66" s="12"/>
      <c r="P66" s="29"/>
    </row>
    <row r="67" spans="2:16" x14ac:dyDescent="0.25">
      <c r="B67" s="28"/>
      <c r="C67" s="12"/>
      <c r="D67" s="63" t="s">
        <v>114</v>
      </c>
      <c r="E67" s="60"/>
      <c r="F67" s="62">
        <v>19186</v>
      </c>
      <c r="G67" s="40">
        <v>1354</v>
      </c>
      <c r="H67" s="40">
        <v>20540</v>
      </c>
      <c r="I67" s="40">
        <v>18693</v>
      </c>
      <c r="J67" s="40">
        <v>682</v>
      </c>
      <c r="K67" s="40">
        <v>19375</v>
      </c>
      <c r="L67" s="41">
        <f t="shared" si="6"/>
        <v>-2.5695819868654213E-2</v>
      </c>
      <c r="M67" s="41">
        <f t="shared" si="6"/>
        <v>-0.49630723781388475</v>
      </c>
      <c r="N67" s="41">
        <f t="shared" si="6"/>
        <v>-5.6718597857838393E-2</v>
      </c>
      <c r="O67" s="12"/>
      <c r="P67" s="29"/>
    </row>
    <row r="68" spans="2:16" x14ac:dyDescent="0.25">
      <c r="B68" s="28"/>
      <c r="C68" s="12"/>
      <c r="D68" s="94" t="s">
        <v>70</v>
      </c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12"/>
      <c r="P68" s="29"/>
    </row>
    <row r="69" spans="2:16" x14ac:dyDescent="0.25">
      <c r="B69" s="28"/>
      <c r="C69" s="12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12"/>
      <c r="P69" s="29"/>
    </row>
    <row r="70" spans="2:16" x14ac:dyDescent="0.25">
      <c r="B70" s="28"/>
      <c r="C70" s="12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12"/>
      <c r="P70" s="29"/>
    </row>
    <row r="71" spans="2:16" x14ac:dyDescent="0.25">
      <c r="B71" s="28"/>
      <c r="C71" s="12"/>
      <c r="D71" s="111" t="s">
        <v>106</v>
      </c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2"/>
      <c r="P71" s="29"/>
    </row>
    <row r="72" spans="2:16" x14ac:dyDescent="0.25">
      <c r="B72" s="28"/>
      <c r="C72" s="12"/>
      <c r="D72" s="112" t="s">
        <v>68</v>
      </c>
      <c r="E72" s="113"/>
      <c r="F72" s="116" t="s">
        <v>121</v>
      </c>
      <c r="G72" s="116"/>
      <c r="H72" s="116"/>
      <c r="I72" s="116" t="s">
        <v>122</v>
      </c>
      <c r="J72" s="116"/>
      <c r="K72" s="116"/>
      <c r="L72" s="117" t="s">
        <v>67</v>
      </c>
      <c r="M72" s="117"/>
      <c r="N72" s="117"/>
      <c r="O72" s="12"/>
      <c r="P72" s="29"/>
    </row>
    <row r="73" spans="2:16" x14ac:dyDescent="0.25">
      <c r="B73" s="28"/>
      <c r="C73" s="12"/>
      <c r="D73" s="114"/>
      <c r="E73" s="115"/>
      <c r="F73" s="85" t="s">
        <v>65</v>
      </c>
      <c r="G73" s="85" t="s">
        <v>66</v>
      </c>
      <c r="H73" s="85" t="s">
        <v>17</v>
      </c>
      <c r="I73" s="85" t="s">
        <v>65</v>
      </c>
      <c r="J73" s="85" t="s">
        <v>66</v>
      </c>
      <c r="K73" s="85" t="s">
        <v>17</v>
      </c>
      <c r="L73" s="85" t="s">
        <v>65</v>
      </c>
      <c r="M73" s="85" t="s">
        <v>66</v>
      </c>
      <c r="N73" s="85" t="s">
        <v>17</v>
      </c>
      <c r="O73" s="12"/>
      <c r="P73" s="29"/>
    </row>
    <row r="74" spans="2:16" x14ac:dyDescent="0.25">
      <c r="B74" s="28"/>
      <c r="C74" s="12"/>
      <c r="D74" s="63" t="s">
        <v>111</v>
      </c>
      <c r="E74" s="60"/>
      <c r="F74" s="62">
        <v>10200</v>
      </c>
      <c r="G74" s="40">
        <v>4066</v>
      </c>
      <c r="H74" s="40">
        <v>14266</v>
      </c>
      <c r="I74" s="40">
        <v>9678</v>
      </c>
      <c r="J74" s="40">
        <v>4024</v>
      </c>
      <c r="K74" s="40">
        <v>13702</v>
      </c>
      <c r="L74" s="41">
        <f t="shared" ref="L74:L78" si="7">+I74/F74-1</f>
        <v>-5.1176470588235268E-2</v>
      </c>
      <c r="M74" s="41">
        <f t="shared" ref="M74:M78" si="8">+J74/G74-1</f>
        <v>-1.032956222331527E-2</v>
      </c>
      <c r="N74" s="41">
        <f t="shared" ref="N74:N78" si="9">+K74/H74-1</f>
        <v>-3.9534557689611671E-2</v>
      </c>
      <c r="O74" s="57">
        <f>+K74-H74</f>
        <v>-564</v>
      </c>
      <c r="P74" s="29"/>
    </row>
    <row r="75" spans="2:16" x14ac:dyDescent="0.25">
      <c r="B75" s="28"/>
      <c r="C75" s="12"/>
      <c r="D75" s="63" t="s">
        <v>112</v>
      </c>
      <c r="E75" s="60"/>
      <c r="F75" s="62">
        <v>22296</v>
      </c>
      <c r="G75" s="40">
        <v>7279</v>
      </c>
      <c r="H75" s="40">
        <v>29575</v>
      </c>
      <c r="I75" s="40">
        <v>17633</v>
      </c>
      <c r="J75" s="40">
        <v>7439</v>
      </c>
      <c r="K75" s="40">
        <v>25072</v>
      </c>
      <c r="L75" s="41">
        <f t="shared" si="7"/>
        <v>-0.20914065303193397</v>
      </c>
      <c r="M75" s="41">
        <f t="shared" si="8"/>
        <v>2.1981041351833985E-2</v>
      </c>
      <c r="N75" s="41">
        <f t="shared" si="9"/>
        <v>-0.15225697379543535</v>
      </c>
      <c r="O75" s="57">
        <f t="shared" ref="O75:O78" si="10">+K75-H75</f>
        <v>-4503</v>
      </c>
      <c r="P75" s="29"/>
    </row>
    <row r="76" spans="2:16" x14ac:dyDescent="0.25">
      <c r="B76" s="28"/>
      <c r="C76" s="12"/>
      <c r="D76" s="63" t="s">
        <v>113</v>
      </c>
      <c r="E76" s="60"/>
      <c r="F76" s="62">
        <v>6624</v>
      </c>
      <c r="G76" s="40">
        <v>1417</v>
      </c>
      <c r="H76" s="40">
        <v>8041</v>
      </c>
      <c r="I76" s="40">
        <v>5553</v>
      </c>
      <c r="J76" s="40">
        <v>1171</v>
      </c>
      <c r="K76" s="40">
        <v>6724</v>
      </c>
      <c r="L76" s="41">
        <f t="shared" si="7"/>
        <v>-0.16168478260869568</v>
      </c>
      <c r="M76" s="41">
        <f t="shared" si="8"/>
        <v>-0.17360621030345802</v>
      </c>
      <c r="N76" s="41">
        <f t="shared" si="9"/>
        <v>-0.16378559880611865</v>
      </c>
      <c r="O76" s="57">
        <f t="shared" si="10"/>
        <v>-1317</v>
      </c>
      <c r="P76" s="29"/>
    </row>
    <row r="77" spans="2:16" x14ac:dyDescent="0.25">
      <c r="B77" s="28"/>
      <c r="C77" s="12"/>
      <c r="D77" s="63" t="s">
        <v>114</v>
      </c>
      <c r="E77" s="60"/>
      <c r="F77" s="62">
        <v>4223</v>
      </c>
      <c r="G77" s="40">
        <v>316</v>
      </c>
      <c r="H77" s="40">
        <v>4539</v>
      </c>
      <c r="I77" s="40">
        <v>3192</v>
      </c>
      <c r="J77" s="40">
        <v>284</v>
      </c>
      <c r="K77" s="40">
        <v>3476</v>
      </c>
      <c r="L77" s="41">
        <f t="shared" si="7"/>
        <v>-0.24413923750887989</v>
      </c>
      <c r="M77" s="41">
        <f t="shared" si="8"/>
        <v>-0.10126582278481011</v>
      </c>
      <c r="N77" s="41">
        <f t="shared" si="9"/>
        <v>-0.23419255342586476</v>
      </c>
      <c r="O77" s="57">
        <f t="shared" si="10"/>
        <v>-1063</v>
      </c>
      <c r="P77" s="29"/>
    </row>
    <row r="78" spans="2:16" x14ac:dyDescent="0.25">
      <c r="B78" s="28"/>
      <c r="C78" s="12"/>
      <c r="D78" s="63" t="s">
        <v>115</v>
      </c>
      <c r="E78" s="60"/>
      <c r="F78" s="62">
        <v>14626</v>
      </c>
      <c r="G78" s="40">
        <v>7122</v>
      </c>
      <c r="H78" s="40">
        <v>21748</v>
      </c>
      <c r="I78" s="40">
        <v>12018</v>
      </c>
      <c r="J78" s="40">
        <v>7158</v>
      </c>
      <c r="K78" s="40">
        <v>19176</v>
      </c>
      <c r="L78" s="41">
        <f t="shared" si="7"/>
        <v>-0.1783125940106659</v>
      </c>
      <c r="M78" s="41">
        <f t="shared" si="8"/>
        <v>5.0547598989048037E-3</v>
      </c>
      <c r="N78" s="41">
        <f t="shared" si="9"/>
        <v>-0.11826374839065656</v>
      </c>
      <c r="O78" s="57">
        <f t="shared" si="10"/>
        <v>-2572</v>
      </c>
      <c r="P78" s="29"/>
    </row>
    <row r="79" spans="2:16" x14ac:dyDescent="0.25">
      <c r="B79" s="28"/>
      <c r="C79" s="12"/>
      <c r="D79" s="94" t="s">
        <v>70</v>
      </c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12"/>
      <c r="P79" s="29"/>
    </row>
    <row r="80" spans="2:16" x14ac:dyDescent="0.25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</row>
  </sheetData>
  <sortState ref="D63:N67">
    <sortCondition descending="1" ref="K63:K67"/>
  </sortState>
  <mergeCells count="23">
    <mergeCell ref="C35:O36"/>
    <mergeCell ref="E38:H39"/>
    <mergeCell ref="J38:L39"/>
    <mergeCell ref="E54:L54"/>
    <mergeCell ref="F30:L30"/>
    <mergeCell ref="B1:P2"/>
    <mergeCell ref="C7:O8"/>
    <mergeCell ref="F10:L10"/>
    <mergeCell ref="N20:O21"/>
    <mergeCell ref="C26:D29"/>
    <mergeCell ref="F26:L26"/>
    <mergeCell ref="D68:N68"/>
    <mergeCell ref="D60:N60"/>
    <mergeCell ref="D61:E62"/>
    <mergeCell ref="F61:H61"/>
    <mergeCell ref="I61:K61"/>
    <mergeCell ref="L61:N61"/>
    <mergeCell ref="D79:N79"/>
    <mergeCell ref="D71:N71"/>
    <mergeCell ref="D72:E73"/>
    <mergeCell ref="F72:H72"/>
    <mergeCell ref="I72:K72"/>
    <mergeCell ref="L72:N72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zoomScaleNormal="100" workbookViewId="0"/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18" t="s">
        <v>89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2:16" ht="15" customHeight="1" x14ac:dyDescent="0.25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2:16" x14ac:dyDescent="0.25">
      <c r="B3" s="5" t="str">
        <f>+B6</f>
        <v>1. Arribo de ciudadanos a establecimientos de hospedaje*</v>
      </c>
      <c r="C3" s="6"/>
      <c r="D3" s="6"/>
      <c r="E3" s="6"/>
      <c r="F3" s="6"/>
      <c r="G3" s="6"/>
      <c r="H3" s="5"/>
      <c r="I3" s="7"/>
      <c r="J3" s="7" t="str">
        <f>+B58</f>
        <v>3. Sitios Turísticos</v>
      </c>
      <c r="K3" s="7"/>
      <c r="L3" s="7"/>
      <c r="M3" s="5"/>
      <c r="N3" s="8"/>
      <c r="O3" s="8"/>
      <c r="P3" s="8"/>
    </row>
    <row r="4" spans="2:16" x14ac:dyDescent="0.25">
      <c r="B4" s="5" t="e">
        <f>+#REF!</f>
        <v>#REF!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25" t="s">
        <v>20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6" x14ac:dyDescent="0.25">
      <c r="B7" s="28"/>
      <c r="C7" s="91" t="str">
        <f>+CONCATENATE("En los últimos 10 años el turismo de la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región ha mostrado un importante crecimiento, es así, que en el año 2006 registró 444,067.0 arribos de turistas nacionales y extranjeros, mientras que el 2016 los  arribos de turistas extranjeros y nacionales sumaron 932,085.0, representando un  crecimiento promedio anual de 7.7%   en el periodo 2006 – 2016.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29"/>
    </row>
    <row r="8" spans="2:16" x14ac:dyDescent="0.25">
      <c r="B8" s="28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29"/>
    </row>
    <row r="9" spans="2:16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16" x14ac:dyDescent="0.25">
      <c r="B10" s="28"/>
      <c r="C10" s="12"/>
      <c r="D10" s="12"/>
      <c r="E10" s="12"/>
      <c r="F10" s="99" t="s">
        <v>19</v>
      </c>
      <c r="G10" s="99"/>
      <c r="H10" s="99"/>
      <c r="I10" s="99"/>
      <c r="J10" s="99"/>
      <c r="K10" s="99"/>
      <c r="L10" s="99"/>
      <c r="M10" s="12"/>
      <c r="N10" s="12"/>
      <c r="O10" s="12"/>
      <c r="P10" s="29"/>
    </row>
    <row r="11" spans="2:16" x14ac:dyDescent="0.25">
      <c r="B11" s="28"/>
      <c r="C11" s="12"/>
      <c r="D11" s="12"/>
      <c r="E11" s="12"/>
      <c r="F11" s="19" t="s">
        <v>18</v>
      </c>
      <c r="G11" s="20" t="s">
        <v>1</v>
      </c>
      <c r="H11" s="19" t="s">
        <v>15</v>
      </c>
      <c r="I11" s="20" t="s">
        <v>16</v>
      </c>
      <c r="J11" s="19" t="s">
        <v>15</v>
      </c>
      <c r="K11" s="19" t="s">
        <v>17</v>
      </c>
      <c r="L11" s="19" t="s">
        <v>15</v>
      </c>
      <c r="M11" s="12"/>
      <c r="N11" s="12"/>
      <c r="O11" s="12"/>
      <c r="P11" s="29"/>
    </row>
    <row r="12" spans="2:16" x14ac:dyDescent="0.25">
      <c r="B12" s="28"/>
      <c r="C12" s="12"/>
      <c r="D12" s="12"/>
      <c r="E12" s="12"/>
      <c r="F12" s="15">
        <v>2016</v>
      </c>
      <c r="G12" s="16">
        <v>902976</v>
      </c>
      <c r="H12" s="21">
        <f>+G12/G13-1</f>
        <v>2.3423766503571919E-2</v>
      </c>
      <c r="I12" s="16">
        <v>29109</v>
      </c>
      <c r="J12" s="21">
        <f>+I12/I13-1</f>
        <v>-1.3287685163214769E-2</v>
      </c>
      <c r="K12" s="16">
        <f>+I12+G12</f>
        <v>932085</v>
      </c>
      <c r="L12" s="21">
        <f>+K12/K13-1</f>
        <v>2.2235992147486838E-2</v>
      </c>
      <c r="M12" s="12"/>
      <c r="N12" s="12"/>
      <c r="O12" s="12"/>
      <c r="P12" s="29"/>
    </row>
    <row r="13" spans="2:16" x14ac:dyDescent="0.25">
      <c r="B13" s="28"/>
      <c r="C13" s="12"/>
      <c r="D13" s="12"/>
      <c r="E13" s="12"/>
      <c r="F13" s="15" t="s">
        <v>14</v>
      </c>
      <c r="G13" s="16">
        <v>882309</v>
      </c>
      <c r="H13" s="17">
        <f t="shared" ref="H13:J24" si="0">+G13/G14-1</f>
        <v>6.1535462959732223E-2</v>
      </c>
      <c r="I13" s="16">
        <v>29501</v>
      </c>
      <c r="J13" s="17">
        <f t="shared" si="0"/>
        <v>7.7543212406914197E-3</v>
      </c>
      <c r="K13" s="16">
        <f t="shared" ref="K13:K25" si="1">+I13+G13</f>
        <v>911810</v>
      </c>
      <c r="L13" s="17">
        <f t="shared" ref="L13:L24" si="2">+K13/K14-1</f>
        <v>5.9705707681096953E-2</v>
      </c>
      <c r="M13" s="12"/>
      <c r="N13" s="12"/>
      <c r="O13" s="12"/>
      <c r="P13" s="29"/>
    </row>
    <row r="14" spans="2:16" x14ac:dyDescent="0.25">
      <c r="B14" s="28"/>
      <c r="C14" s="12"/>
      <c r="D14" s="12"/>
      <c r="E14" s="12"/>
      <c r="F14" s="15" t="s">
        <v>13</v>
      </c>
      <c r="G14" s="16">
        <v>831163</v>
      </c>
      <c r="H14" s="17">
        <f t="shared" si="0"/>
        <v>1.4600794431654185E-2</v>
      </c>
      <c r="I14" s="16">
        <v>29274</v>
      </c>
      <c r="J14" s="17">
        <f t="shared" si="0"/>
        <v>-6.433982165116503E-2</v>
      </c>
      <c r="K14" s="16">
        <f t="shared" si="1"/>
        <v>860437</v>
      </c>
      <c r="L14" s="17">
        <f t="shared" si="2"/>
        <v>1.1696800311350231E-2</v>
      </c>
      <c r="M14" s="12"/>
      <c r="N14" s="12"/>
      <c r="O14" s="12"/>
      <c r="P14" s="29"/>
    </row>
    <row r="15" spans="2:16" x14ac:dyDescent="0.25">
      <c r="B15" s="28"/>
      <c r="C15" s="12"/>
      <c r="D15" s="12"/>
      <c r="E15" s="12"/>
      <c r="F15" s="15" t="s">
        <v>12</v>
      </c>
      <c r="G15" s="16">
        <v>819202</v>
      </c>
      <c r="H15" s="17">
        <f t="shared" si="0"/>
        <v>-5.5452371414350665E-3</v>
      </c>
      <c r="I15" s="16">
        <v>31287</v>
      </c>
      <c r="J15" s="17">
        <f t="shared" si="0"/>
        <v>0.15843453791469186</v>
      </c>
      <c r="K15" s="16">
        <f t="shared" si="1"/>
        <v>850489</v>
      </c>
      <c r="L15" s="17">
        <f t="shared" si="2"/>
        <v>-3.3968908457904234E-4</v>
      </c>
      <c r="M15" s="12"/>
      <c r="N15" s="12"/>
      <c r="O15" s="12"/>
      <c r="P15" s="29"/>
    </row>
    <row r="16" spans="2:16" x14ac:dyDescent="0.25">
      <c r="B16" s="28"/>
      <c r="C16" s="12"/>
      <c r="D16" s="12"/>
      <c r="E16" s="12"/>
      <c r="F16" s="15" t="s">
        <v>11</v>
      </c>
      <c r="G16" s="16">
        <v>823770</v>
      </c>
      <c r="H16" s="17">
        <f t="shared" si="0"/>
        <v>6.162905036284605E-2</v>
      </c>
      <c r="I16" s="16">
        <v>27008</v>
      </c>
      <c r="J16" s="17">
        <f t="shared" si="0"/>
        <v>7.7131690197016933E-2</v>
      </c>
      <c r="K16" s="16">
        <f t="shared" si="1"/>
        <v>850778</v>
      </c>
      <c r="L16" s="17">
        <f t="shared" si="2"/>
        <v>6.2114321311622867E-2</v>
      </c>
      <c r="M16" s="12"/>
      <c r="N16" s="12"/>
      <c r="O16" s="12"/>
      <c r="P16" s="29"/>
    </row>
    <row r="17" spans="2:16" x14ac:dyDescent="0.25">
      <c r="B17" s="28"/>
      <c r="C17" s="12"/>
      <c r="D17" s="12"/>
      <c r="E17" s="12"/>
      <c r="F17" s="15" t="s">
        <v>10</v>
      </c>
      <c r="G17" s="16">
        <v>775949</v>
      </c>
      <c r="H17" s="17">
        <f t="shared" si="0"/>
        <v>8.3056037875953947E-2</v>
      </c>
      <c r="I17" s="16">
        <v>25074</v>
      </c>
      <c r="J17" s="17">
        <f t="shared" si="0"/>
        <v>8.4937908355328551E-2</v>
      </c>
      <c r="K17" s="16">
        <f t="shared" si="1"/>
        <v>801023</v>
      </c>
      <c r="L17" s="17">
        <f t="shared" si="2"/>
        <v>8.3114846089878291E-2</v>
      </c>
      <c r="M17" s="12"/>
      <c r="N17" s="13"/>
      <c r="O17" s="12"/>
      <c r="P17" s="29"/>
    </row>
    <row r="18" spans="2:16" x14ac:dyDescent="0.25">
      <c r="B18" s="28"/>
      <c r="C18" s="12"/>
      <c r="D18" s="12"/>
      <c r="E18" s="12"/>
      <c r="F18" s="15" t="s">
        <v>9</v>
      </c>
      <c r="G18" s="16">
        <v>716444</v>
      </c>
      <c r="H18" s="17">
        <f t="shared" si="0"/>
        <v>0.19497155361780272</v>
      </c>
      <c r="I18" s="16">
        <v>23111</v>
      </c>
      <c r="J18" s="17">
        <f t="shared" si="0"/>
        <v>-7.3873641712837168E-3</v>
      </c>
      <c r="K18" s="16">
        <f t="shared" si="1"/>
        <v>739555</v>
      </c>
      <c r="L18" s="17">
        <f t="shared" si="2"/>
        <v>0.18740687697485026</v>
      </c>
      <c r="M18" s="12"/>
      <c r="N18" s="13"/>
      <c r="O18" s="12"/>
      <c r="P18" s="29"/>
    </row>
    <row r="19" spans="2:16" x14ac:dyDescent="0.25">
      <c r="B19" s="28"/>
      <c r="C19" s="12"/>
      <c r="D19" s="12"/>
      <c r="E19" s="12"/>
      <c r="F19" s="15" t="s">
        <v>8</v>
      </c>
      <c r="G19" s="16">
        <v>599549</v>
      </c>
      <c r="H19" s="17">
        <f t="shared" si="0"/>
        <v>5.4953388771779244E-2</v>
      </c>
      <c r="I19" s="16">
        <v>23283</v>
      </c>
      <c r="J19" s="17">
        <f t="shared" si="0"/>
        <v>-5.0990462215700694E-2</v>
      </c>
      <c r="K19" s="16">
        <f t="shared" si="1"/>
        <v>622832</v>
      </c>
      <c r="L19" s="17">
        <f t="shared" si="2"/>
        <v>5.0569113370622087E-2</v>
      </c>
      <c r="M19" s="12"/>
      <c r="N19" s="12"/>
      <c r="O19" s="12"/>
      <c r="P19" s="29"/>
    </row>
    <row r="20" spans="2:16" x14ac:dyDescent="0.25">
      <c r="B20" s="28"/>
      <c r="C20" s="12"/>
      <c r="D20" s="12"/>
      <c r="E20" s="12"/>
      <c r="F20" s="15" t="s">
        <v>7</v>
      </c>
      <c r="G20" s="16">
        <v>568318</v>
      </c>
      <c r="H20" s="17">
        <f t="shared" si="0"/>
        <v>0.12761731670102527</v>
      </c>
      <c r="I20" s="16">
        <v>24534</v>
      </c>
      <c r="J20" s="17">
        <f t="shared" si="0"/>
        <v>0.14185981569394035</v>
      </c>
      <c r="K20" s="16">
        <f t="shared" si="1"/>
        <v>592852</v>
      </c>
      <c r="L20" s="17">
        <f t="shared" si="2"/>
        <v>0.12819966316831111</v>
      </c>
      <c r="M20" s="12"/>
      <c r="N20" s="121" t="s">
        <v>22</v>
      </c>
      <c r="O20" s="121"/>
      <c r="P20" s="29"/>
    </row>
    <row r="21" spans="2:16" x14ac:dyDescent="0.25">
      <c r="B21" s="28"/>
      <c r="C21" s="12"/>
      <c r="D21" s="12"/>
      <c r="E21" s="12"/>
      <c r="F21" s="15" t="s">
        <v>6</v>
      </c>
      <c r="G21" s="16">
        <v>503999</v>
      </c>
      <c r="H21" s="17">
        <f t="shared" si="0"/>
        <v>0.18749219528630645</v>
      </c>
      <c r="I21" s="16">
        <v>21486</v>
      </c>
      <c r="J21" s="17">
        <f t="shared" si="0"/>
        <v>9.3769089798411809E-2</v>
      </c>
      <c r="K21" s="16">
        <f t="shared" si="1"/>
        <v>525485</v>
      </c>
      <c r="L21" s="17">
        <f t="shared" si="2"/>
        <v>0.18334620676609603</v>
      </c>
      <c r="M21" s="12"/>
      <c r="N21" s="121"/>
      <c r="O21" s="121"/>
      <c r="P21" s="29"/>
    </row>
    <row r="22" spans="2:16" x14ac:dyDescent="0.25">
      <c r="B22" s="28"/>
      <c r="C22" s="12"/>
      <c r="D22" s="12"/>
      <c r="E22" s="12"/>
      <c r="F22" s="15" t="s">
        <v>5</v>
      </c>
      <c r="G22" s="16">
        <v>424423</v>
      </c>
      <c r="H22" s="17">
        <f t="shared" si="0"/>
        <v>0.18557553444379571</v>
      </c>
      <c r="I22" s="16">
        <v>19644</v>
      </c>
      <c r="J22" s="17">
        <f t="shared" si="0"/>
        <v>0.14823474397942493</v>
      </c>
      <c r="K22" s="16">
        <f t="shared" si="1"/>
        <v>444067</v>
      </c>
      <c r="L22" s="17">
        <f t="shared" si="2"/>
        <v>0.18387243832928557</v>
      </c>
      <c r="M22" s="12"/>
      <c r="N22" s="33">
        <f>+(K12/K22)^(1/10)-1</f>
        <v>7.6962798752609141E-2</v>
      </c>
      <c r="O22" s="12"/>
      <c r="P22" s="29"/>
    </row>
    <row r="23" spans="2:16" x14ac:dyDescent="0.25">
      <c r="B23" s="28"/>
      <c r="C23" s="12"/>
      <c r="D23" s="12"/>
      <c r="E23" s="12"/>
      <c r="F23" s="15" t="s">
        <v>4</v>
      </c>
      <c r="G23" s="16">
        <v>357989</v>
      </c>
      <c r="H23" s="17">
        <f t="shared" si="0"/>
        <v>-0.12324858625613189</v>
      </c>
      <c r="I23" s="16">
        <v>17108</v>
      </c>
      <c r="J23" s="17">
        <f t="shared" si="0"/>
        <v>-8.7816582244734764E-2</v>
      </c>
      <c r="K23" s="16">
        <f t="shared" si="1"/>
        <v>375097</v>
      </c>
      <c r="L23" s="17">
        <f t="shared" si="2"/>
        <v>-0.12169256418181651</v>
      </c>
      <c r="M23" s="12"/>
      <c r="N23" s="12"/>
      <c r="O23" s="12"/>
      <c r="P23" s="29"/>
    </row>
    <row r="24" spans="2:16" x14ac:dyDescent="0.25">
      <c r="B24" s="28"/>
      <c r="C24" s="12"/>
      <c r="D24" s="12"/>
      <c r="E24" s="12"/>
      <c r="F24" s="15" t="s">
        <v>3</v>
      </c>
      <c r="G24" s="16">
        <v>408313</v>
      </c>
      <c r="H24" s="17">
        <f t="shared" si="0"/>
        <v>0.33464407355834913</v>
      </c>
      <c r="I24" s="16">
        <v>18755</v>
      </c>
      <c r="J24" s="17">
        <f t="shared" si="0"/>
        <v>0.39235337787676317</v>
      </c>
      <c r="K24" s="16">
        <f t="shared" si="1"/>
        <v>427068</v>
      </c>
      <c r="L24" s="17">
        <f t="shared" si="2"/>
        <v>0.33707780741631299</v>
      </c>
      <c r="M24" s="12"/>
      <c r="N24" s="12"/>
      <c r="O24" s="12"/>
      <c r="P24" s="29"/>
    </row>
    <row r="25" spans="2:16" x14ac:dyDescent="0.25">
      <c r="B25" s="28"/>
      <c r="C25" s="12"/>
      <c r="D25" s="12"/>
      <c r="E25" s="12"/>
      <c r="F25" s="15" t="s">
        <v>2</v>
      </c>
      <c r="G25" s="16">
        <v>305934</v>
      </c>
      <c r="H25" s="18"/>
      <c r="I25" s="16">
        <v>13470</v>
      </c>
      <c r="J25" s="18"/>
      <c r="K25" s="16">
        <f t="shared" si="1"/>
        <v>319404</v>
      </c>
      <c r="L25" s="18"/>
      <c r="M25" s="12"/>
      <c r="N25" s="13"/>
      <c r="O25" s="12"/>
      <c r="P25" s="29"/>
    </row>
    <row r="26" spans="2:16" x14ac:dyDescent="0.25">
      <c r="B26" s="28"/>
      <c r="C26" s="120" t="s">
        <v>21</v>
      </c>
      <c r="D26" s="120"/>
      <c r="E26" s="12"/>
      <c r="F26" s="110" t="s">
        <v>23</v>
      </c>
      <c r="G26" s="110"/>
      <c r="H26" s="110"/>
      <c r="I26" s="110"/>
      <c r="J26" s="110"/>
      <c r="K26" s="110"/>
      <c r="L26" s="110"/>
      <c r="M26" s="12"/>
      <c r="N26" s="12"/>
      <c r="O26" s="12"/>
      <c r="P26" s="29"/>
    </row>
    <row r="27" spans="2:16" x14ac:dyDescent="0.25">
      <c r="B27" s="28"/>
      <c r="C27" s="120"/>
      <c r="D27" s="120"/>
      <c r="E27" s="12"/>
      <c r="F27" s="23">
        <v>2016</v>
      </c>
      <c r="G27" s="22">
        <f>+G12/K12</f>
        <v>0.96877001561016429</v>
      </c>
      <c r="H27" s="24"/>
      <c r="I27" s="22">
        <f>+I12/K12</f>
        <v>3.122998438983569E-2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16" x14ac:dyDescent="0.25">
      <c r="B28" s="28"/>
      <c r="C28" s="120"/>
      <c r="D28" s="120"/>
      <c r="E28" s="12"/>
      <c r="F28" s="23">
        <v>2011</v>
      </c>
      <c r="G28" s="22">
        <f>+G17/K17</f>
        <v>0.96869752803602394</v>
      </c>
      <c r="H28" s="24"/>
      <c r="I28" s="22">
        <f>+I17/K17</f>
        <v>3.1302471963976064E-2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16" x14ac:dyDescent="0.25">
      <c r="B29" s="28"/>
      <c r="C29" s="120"/>
      <c r="D29" s="120"/>
      <c r="E29" s="12"/>
      <c r="F29" s="23">
        <v>2006</v>
      </c>
      <c r="G29" s="22">
        <f>+G22/K22</f>
        <v>0.95576343209470638</v>
      </c>
      <c r="H29" s="24"/>
      <c r="I29" s="22">
        <f>+I22/K22</f>
        <v>4.4236567905293574E-2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16" x14ac:dyDescent="0.25">
      <c r="B30" s="28"/>
      <c r="C30" s="12"/>
      <c r="D30" s="12"/>
      <c r="E30" s="12"/>
      <c r="F30" s="122" t="s">
        <v>26</v>
      </c>
      <c r="G30" s="122"/>
      <c r="H30" s="122"/>
      <c r="I30" s="122"/>
      <c r="J30" s="122"/>
      <c r="K30" s="122"/>
      <c r="L30" s="122"/>
      <c r="M30" s="12"/>
      <c r="N30" s="12"/>
      <c r="O30" s="12"/>
      <c r="P30" s="29"/>
    </row>
    <row r="31" spans="2:16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3" spans="2:16" ht="15" customHeight="1" x14ac:dyDescent="0.25"/>
    <row r="34" spans="2:16" x14ac:dyDescent="0.25">
      <c r="B34" s="25" t="s">
        <v>57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x14ac:dyDescent="0.25">
      <c r="B35" s="28"/>
      <c r="C35" s="91" t="str">
        <f>+CONCATENATE("Sin considerar a los residentes de esta región, entre las principales regiones de procedencia de los huespedes nacionales figuran ",E41," con ",FIXED(F41,0)," arribos en esta región (equivalente al ",FIXED(G41*100,1),"% de este total), ",E42," con ",FIXED(F42,0)," arribos (",FIXED(G42*100,1),"%)  y ",E43," con ",FIXED(F43,0)," arribos (",FIXED(G43*100,1)," %). En tanto  ",J41," es el principal lugar de procedencia de los huespedes del exterior con ",FIXED(K41,0),"  arribos (equivalente al ",FIXED(L41*100,1)," % de los arribos del exterior), le sigue ",J42,"  con  ",FIXED(K42,0),"  arribos (",FIXED(L42*100,1)," %) y ",J43," con ",FIXED(K43,0)," (",FIXED(L43*100,1)," %) entre las principales.")</f>
        <v>Sin considerar a los residentes de esta región, entre las principales regiones de procedencia de los huespedes nacionales figuran Lima Metropolitana y Callao con 171,619 arribos en esta región (equivalente al 32.1% de este total), Cajamarca con 88,669 arribos (16.6%)  y Lima provincias con 63,242 arribos (11.8 %). En tanto  Estados Unidos es el principal lugar de procedencia de los huespedes del exterior con 4,290  arribos (equivalente al 14.7 % de los arribos del exterior), le sigue Ecuador  con  3,385  arribos (11.6 %) y España con 2,746 (9.4 %) entre las principales.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29"/>
    </row>
    <row r="36" spans="2:16" x14ac:dyDescent="0.25">
      <c r="B36" s="28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29"/>
    </row>
    <row r="37" spans="2:16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2:16" x14ac:dyDescent="0.25">
      <c r="B38" s="28"/>
      <c r="C38" s="12"/>
      <c r="D38" s="12"/>
      <c r="E38" s="90" t="s">
        <v>46</v>
      </c>
      <c r="F38" s="90"/>
      <c r="G38" s="90"/>
      <c r="H38" s="90"/>
      <c r="I38" s="12"/>
      <c r="J38" s="90" t="s">
        <v>45</v>
      </c>
      <c r="K38" s="90"/>
      <c r="L38" s="90"/>
      <c r="M38" s="12"/>
      <c r="N38" s="12"/>
      <c r="O38" s="12"/>
      <c r="P38" s="29"/>
    </row>
    <row r="39" spans="2:16" x14ac:dyDescent="0.25">
      <c r="B39" s="28"/>
      <c r="C39" s="12"/>
      <c r="D39" s="12"/>
      <c r="E39" s="90"/>
      <c r="F39" s="90"/>
      <c r="G39" s="90"/>
      <c r="H39" s="90"/>
      <c r="I39" s="12"/>
      <c r="J39" s="90"/>
      <c r="K39" s="90"/>
      <c r="L39" s="90"/>
      <c r="M39" s="12"/>
      <c r="N39" s="12"/>
      <c r="O39" s="12"/>
      <c r="P39" s="29"/>
    </row>
    <row r="40" spans="2:16" x14ac:dyDescent="0.25">
      <c r="B40" s="28"/>
      <c r="C40" s="12"/>
      <c r="D40" s="12"/>
      <c r="E40" s="48" t="s">
        <v>27</v>
      </c>
      <c r="F40" s="48" t="s">
        <v>43</v>
      </c>
      <c r="G40" s="48" t="s">
        <v>52</v>
      </c>
      <c r="H40" s="48" t="s">
        <v>44</v>
      </c>
      <c r="I40" s="12"/>
      <c r="J40" s="48" t="s">
        <v>42</v>
      </c>
      <c r="K40" s="48" t="s">
        <v>43</v>
      </c>
      <c r="L40" s="48" t="s">
        <v>44</v>
      </c>
      <c r="M40" s="12"/>
      <c r="N40" s="12"/>
      <c r="O40" s="12"/>
      <c r="P40" s="29"/>
    </row>
    <row r="41" spans="2:16" x14ac:dyDescent="0.25">
      <c r="B41" s="28"/>
      <c r="C41" s="12"/>
      <c r="D41" s="57"/>
      <c r="E41" s="8" t="s">
        <v>95</v>
      </c>
      <c r="F41" s="49">
        <v>171619</v>
      </c>
      <c r="G41" s="50">
        <f t="shared" ref="G41:G49" si="3">+F41/F$49</f>
        <v>0.32058004367326126</v>
      </c>
      <c r="H41" s="50">
        <f t="shared" ref="H41:H48" si="4">+F41/F$52</f>
        <v>0.19005931497625628</v>
      </c>
      <c r="I41" s="12"/>
      <c r="J41" s="8" t="s">
        <v>34</v>
      </c>
      <c r="K41" s="49">
        <v>4290</v>
      </c>
      <c r="L41" s="50">
        <f t="shared" ref="L41:L52" si="5">+K41/K$52</f>
        <v>0.14737709986602082</v>
      </c>
      <c r="M41" s="12"/>
      <c r="N41" s="12"/>
      <c r="O41" s="12"/>
      <c r="P41" s="29"/>
    </row>
    <row r="42" spans="2:16" x14ac:dyDescent="0.25">
      <c r="B42" s="28"/>
      <c r="C42" s="12"/>
      <c r="D42" s="51"/>
      <c r="E42" s="8" t="s">
        <v>48</v>
      </c>
      <c r="F42" s="49">
        <v>88669</v>
      </c>
      <c r="G42" s="50">
        <f t="shared" si="3"/>
        <v>0.16563149705140107</v>
      </c>
      <c r="H42" s="50">
        <f t="shared" si="4"/>
        <v>9.8196408320929907E-2</v>
      </c>
      <c r="I42" s="12"/>
      <c r="J42" s="8" t="s">
        <v>100</v>
      </c>
      <c r="K42" s="49">
        <v>3385</v>
      </c>
      <c r="L42" s="50">
        <f t="shared" si="5"/>
        <v>0.11628705898519358</v>
      </c>
      <c r="M42" s="12"/>
      <c r="N42" s="12"/>
      <c r="O42" s="12"/>
      <c r="P42" s="29"/>
    </row>
    <row r="43" spans="2:16" x14ac:dyDescent="0.25">
      <c r="B43" s="28"/>
      <c r="C43" s="12"/>
      <c r="D43" s="12"/>
      <c r="E43" s="8" t="s">
        <v>49</v>
      </c>
      <c r="F43" s="49">
        <v>63242</v>
      </c>
      <c r="G43" s="50">
        <f t="shared" si="3"/>
        <v>0.11813449048173214</v>
      </c>
      <c r="H43" s="50">
        <f t="shared" si="4"/>
        <v>7.0037298887235103E-2</v>
      </c>
      <c r="I43" s="12"/>
      <c r="J43" s="8" t="s">
        <v>37</v>
      </c>
      <c r="K43" s="49">
        <v>2746</v>
      </c>
      <c r="L43" s="50">
        <f t="shared" si="5"/>
        <v>9.4335085368786292E-2</v>
      </c>
      <c r="M43" s="12"/>
      <c r="N43" s="12"/>
      <c r="O43" s="12"/>
      <c r="P43" s="29"/>
    </row>
    <row r="44" spans="2:16" x14ac:dyDescent="0.25">
      <c r="B44" s="28"/>
      <c r="C44" s="12"/>
      <c r="D44" s="12"/>
      <c r="E44" s="8" t="s">
        <v>50</v>
      </c>
      <c r="F44" s="49">
        <v>59764</v>
      </c>
      <c r="G44" s="50">
        <f t="shared" si="3"/>
        <v>0.111637672577563</v>
      </c>
      <c r="H44" s="50">
        <f t="shared" si="4"/>
        <v>6.6185590757672413E-2</v>
      </c>
      <c r="I44" s="12"/>
      <c r="J44" s="8" t="s">
        <v>55</v>
      </c>
      <c r="K44" s="49">
        <v>2530</v>
      </c>
      <c r="L44" s="50">
        <f t="shared" si="5"/>
        <v>8.6914699920986632E-2</v>
      </c>
      <c r="M44" s="12"/>
      <c r="N44" s="12"/>
      <c r="O44" s="12"/>
      <c r="P44" s="29"/>
    </row>
    <row r="45" spans="2:16" x14ac:dyDescent="0.25">
      <c r="B45" s="28"/>
      <c r="C45" s="12"/>
      <c r="D45" s="12"/>
      <c r="E45" s="8" t="s">
        <v>51</v>
      </c>
      <c r="F45" s="49">
        <v>52145</v>
      </c>
      <c r="G45" s="50">
        <f t="shared" si="3"/>
        <v>9.7405569181397214E-2</v>
      </c>
      <c r="H45" s="50">
        <f t="shared" si="4"/>
        <v>5.7747935714791976E-2</v>
      </c>
      <c r="I45" s="12"/>
      <c r="J45" s="8" t="s">
        <v>35</v>
      </c>
      <c r="K45" s="49">
        <v>1883</v>
      </c>
      <c r="L45" s="50">
        <f t="shared" si="5"/>
        <v>6.4687897213920098E-2</v>
      </c>
      <c r="M45" s="12"/>
      <c r="N45" s="12"/>
      <c r="O45" s="12"/>
      <c r="P45" s="29"/>
    </row>
    <row r="46" spans="2:16" x14ac:dyDescent="0.25">
      <c r="B46" s="28"/>
      <c r="C46" s="12"/>
      <c r="D46" s="12"/>
      <c r="E46" s="8" t="s">
        <v>96</v>
      </c>
      <c r="F46" s="49">
        <v>32118</v>
      </c>
      <c r="G46" s="50">
        <f t="shared" si="3"/>
        <v>5.9995628937925316E-2</v>
      </c>
      <c r="H46" s="50">
        <f t="shared" si="4"/>
        <v>3.5569051669147353E-2</v>
      </c>
      <c r="I46" s="12"/>
      <c r="J46" s="8" t="s">
        <v>56</v>
      </c>
      <c r="K46" s="49">
        <v>1845</v>
      </c>
      <c r="L46" s="50">
        <f t="shared" si="5"/>
        <v>6.3382459033288679E-2</v>
      </c>
      <c r="M46" s="12"/>
      <c r="N46" s="12"/>
      <c r="O46" s="12"/>
      <c r="P46" s="29"/>
    </row>
    <row r="47" spans="2:16" x14ac:dyDescent="0.25">
      <c r="B47" s="28"/>
      <c r="C47" s="12"/>
      <c r="D47" s="12"/>
      <c r="E47" s="8" t="s">
        <v>86</v>
      </c>
      <c r="F47" s="49">
        <v>16853</v>
      </c>
      <c r="G47" s="50">
        <f t="shared" si="3"/>
        <v>3.148098681396274E-2</v>
      </c>
      <c r="H47" s="50">
        <f t="shared" si="4"/>
        <v>1.8663840456446239E-2</v>
      </c>
      <c r="I47" s="12"/>
      <c r="J47" s="8" t="s">
        <v>36</v>
      </c>
      <c r="K47" s="49">
        <v>1497</v>
      </c>
      <c r="L47" s="50">
        <f t="shared" si="5"/>
        <v>5.1427393589611459E-2</v>
      </c>
      <c r="M47" s="12"/>
      <c r="N47" s="12"/>
      <c r="O47" s="12"/>
      <c r="P47" s="29"/>
    </row>
    <row r="48" spans="2:16" x14ac:dyDescent="0.25">
      <c r="B48" s="28"/>
      <c r="C48" s="12"/>
      <c r="D48" s="12"/>
      <c r="E48" s="8" t="s">
        <v>41</v>
      </c>
      <c r="F48" s="49">
        <v>50929</v>
      </c>
      <c r="G48" s="50">
        <f t="shared" si="3"/>
        <v>9.5134111282757283E-2</v>
      </c>
      <c r="H48" s="50">
        <f t="shared" si="4"/>
        <v>5.6401277553334753E-2</v>
      </c>
      <c r="I48" s="12"/>
      <c r="J48" s="8" t="s">
        <v>40</v>
      </c>
      <c r="K48" s="49">
        <v>1359</v>
      </c>
      <c r="L48" s="50">
        <f t="shared" si="5"/>
        <v>4.6686591775739465E-2</v>
      </c>
      <c r="M48" s="12"/>
      <c r="N48" s="12"/>
      <c r="O48" s="12"/>
      <c r="P48" s="29"/>
    </row>
    <row r="49" spans="2:16" x14ac:dyDescent="0.25">
      <c r="B49" s="28"/>
      <c r="C49" s="12"/>
      <c r="D49" s="12"/>
      <c r="E49" s="52" t="s">
        <v>17</v>
      </c>
      <c r="F49" s="53">
        <f>SUM(F41:F48)</f>
        <v>535339</v>
      </c>
      <c r="G49" s="54">
        <f t="shared" si="3"/>
        <v>1</v>
      </c>
      <c r="H49" s="50"/>
      <c r="I49" s="12"/>
      <c r="J49" s="8" t="s">
        <v>62</v>
      </c>
      <c r="K49" s="49">
        <v>1027</v>
      </c>
      <c r="L49" s="50">
        <f t="shared" si="5"/>
        <v>3.5281184513380741E-2</v>
      </c>
      <c r="M49" s="12"/>
      <c r="N49" s="12"/>
      <c r="O49" s="12"/>
      <c r="P49" s="29"/>
    </row>
    <row r="50" spans="2:16" x14ac:dyDescent="0.25">
      <c r="B50" s="28"/>
      <c r="C50" s="12"/>
      <c r="D50" s="12"/>
      <c r="E50" s="8"/>
      <c r="F50" s="49"/>
      <c r="G50" s="8"/>
      <c r="H50" s="50"/>
      <c r="I50" s="12"/>
      <c r="J50" s="8" t="s">
        <v>38</v>
      </c>
      <c r="K50" s="49">
        <v>712</v>
      </c>
      <c r="L50" s="50">
        <f t="shared" si="5"/>
        <v>2.4459789068672921E-2</v>
      </c>
      <c r="M50" s="12"/>
      <c r="N50" s="12"/>
      <c r="O50" s="12"/>
      <c r="P50" s="29"/>
    </row>
    <row r="51" spans="2:16" x14ac:dyDescent="0.25">
      <c r="B51" s="28"/>
      <c r="C51" s="12"/>
      <c r="D51" s="12"/>
      <c r="E51" s="8" t="s">
        <v>85</v>
      </c>
      <c r="F51" s="49">
        <v>367637</v>
      </c>
      <c r="G51" s="8"/>
      <c r="H51" s="50">
        <f>+F51/F$52</f>
        <v>0.407139281664186</v>
      </c>
      <c r="I51" s="12"/>
      <c r="J51" s="8" t="s">
        <v>41</v>
      </c>
      <c r="K51" s="49">
        <v>7835</v>
      </c>
      <c r="L51" s="50">
        <f t="shared" si="5"/>
        <v>0.26916074066439932</v>
      </c>
      <c r="M51" s="12"/>
      <c r="N51" s="12"/>
      <c r="O51" s="12"/>
      <c r="P51" s="29"/>
    </row>
    <row r="52" spans="2:16" x14ac:dyDescent="0.25">
      <c r="B52" s="28"/>
      <c r="C52" s="12"/>
      <c r="D52" s="12"/>
      <c r="E52" s="52" t="s">
        <v>17</v>
      </c>
      <c r="F52" s="53">
        <f>+F51+F49</f>
        <v>902976</v>
      </c>
      <c r="G52" s="52"/>
      <c r="H52" s="54">
        <f>+F52/F$52</f>
        <v>1</v>
      </c>
      <c r="I52" s="12"/>
      <c r="J52" s="52" t="s">
        <v>17</v>
      </c>
      <c r="K52" s="53">
        <f>SUM(K41:K51)</f>
        <v>29109</v>
      </c>
      <c r="L52" s="54">
        <f t="shared" si="5"/>
        <v>1</v>
      </c>
      <c r="M52" s="12"/>
      <c r="N52" s="12"/>
      <c r="O52" s="12"/>
      <c r="P52" s="29"/>
    </row>
    <row r="53" spans="2:16" x14ac:dyDescent="0.25">
      <c r="B53" s="28"/>
      <c r="C53" s="12"/>
      <c r="D53" s="12"/>
      <c r="E53" s="55" t="s">
        <v>47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16" x14ac:dyDescent="0.25">
      <c r="B54" s="28"/>
      <c r="C54" s="12"/>
      <c r="D54" s="12"/>
      <c r="E54" s="92" t="s">
        <v>53</v>
      </c>
      <c r="F54" s="92"/>
      <c r="G54" s="92"/>
      <c r="H54" s="92"/>
      <c r="I54" s="92"/>
      <c r="J54" s="92"/>
      <c r="K54" s="92"/>
      <c r="L54" s="92"/>
      <c r="M54" s="12"/>
      <c r="N54" s="12"/>
      <c r="O54" s="12"/>
      <c r="P54" s="29"/>
    </row>
    <row r="55" spans="2:16" x14ac:dyDescent="0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  <row r="58" spans="2:16" x14ac:dyDescent="0.25">
      <c r="B58" s="25" t="s">
        <v>69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7"/>
    </row>
    <row r="59" spans="2:16" x14ac:dyDescent="0.25">
      <c r="B59" s="2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29"/>
    </row>
    <row r="60" spans="2:16" x14ac:dyDescent="0.25">
      <c r="B60" s="28"/>
      <c r="C60" s="12"/>
      <c r="D60" s="111" t="s">
        <v>106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2"/>
      <c r="P60" s="29"/>
    </row>
    <row r="61" spans="2:16" x14ac:dyDescent="0.25">
      <c r="B61" s="28"/>
      <c r="C61" s="12"/>
      <c r="D61" s="112" t="s">
        <v>68</v>
      </c>
      <c r="E61" s="113"/>
      <c r="F61" s="117" t="s">
        <v>14</v>
      </c>
      <c r="G61" s="117"/>
      <c r="H61" s="117"/>
      <c r="I61" s="117" t="s">
        <v>64</v>
      </c>
      <c r="J61" s="117"/>
      <c r="K61" s="117"/>
      <c r="L61" s="117" t="s">
        <v>67</v>
      </c>
      <c r="M61" s="117"/>
      <c r="N61" s="117"/>
      <c r="O61" s="12"/>
      <c r="P61" s="29"/>
    </row>
    <row r="62" spans="2:16" x14ac:dyDescent="0.25">
      <c r="B62" s="28"/>
      <c r="C62" s="12"/>
      <c r="D62" s="114"/>
      <c r="E62" s="115"/>
      <c r="F62" s="72" t="s">
        <v>65</v>
      </c>
      <c r="G62" s="72" t="s">
        <v>66</v>
      </c>
      <c r="H62" s="72" t="s">
        <v>17</v>
      </c>
      <c r="I62" s="72" t="s">
        <v>65</v>
      </c>
      <c r="J62" s="72" t="s">
        <v>66</v>
      </c>
      <c r="K62" s="72" t="s">
        <v>17</v>
      </c>
      <c r="L62" s="72" t="s">
        <v>65</v>
      </c>
      <c r="M62" s="72" t="s">
        <v>66</v>
      </c>
      <c r="N62" s="72" t="s">
        <v>17</v>
      </c>
      <c r="O62" s="12"/>
      <c r="P62" s="29"/>
    </row>
    <row r="63" spans="2:16" x14ac:dyDescent="0.25">
      <c r="B63" s="28"/>
      <c r="C63" s="12"/>
      <c r="D63" s="63" t="s">
        <v>117</v>
      </c>
      <c r="E63" s="60"/>
      <c r="F63" s="62">
        <v>140752</v>
      </c>
      <c r="G63" s="40">
        <v>15847</v>
      </c>
      <c r="H63" s="40">
        <v>156599</v>
      </c>
      <c r="I63" s="40">
        <v>169825</v>
      </c>
      <c r="J63" s="40">
        <v>14892</v>
      </c>
      <c r="K63" s="40">
        <v>184717</v>
      </c>
      <c r="L63" s="41">
        <f t="shared" ref="L63:N67" si="6">+I63/F63-1</f>
        <v>0.20655479140616118</v>
      </c>
      <c r="M63" s="41">
        <f t="shared" si="6"/>
        <v>-6.0263772322837084E-2</v>
      </c>
      <c r="N63" s="41">
        <f t="shared" si="6"/>
        <v>0.1795541478553504</v>
      </c>
      <c r="O63" s="12"/>
      <c r="P63" s="29"/>
    </row>
    <row r="64" spans="2:16" x14ac:dyDescent="0.25">
      <c r="B64" s="28"/>
      <c r="C64" s="12"/>
      <c r="D64" s="63" t="s">
        <v>116</v>
      </c>
      <c r="E64" s="60"/>
      <c r="F64" s="62">
        <v>39373</v>
      </c>
      <c r="G64" s="40">
        <v>8078</v>
      </c>
      <c r="H64" s="40">
        <v>47451</v>
      </c>
      <c r="I64" s="40">
        <v>49192</v>
      </c>
      <c r="J64" s="40">
        <v>6677</v>
      </c>
      <c r="K64" s="40">
        <v>55869</v>
      </c>
      <c r="L64" s="41">
        <f t="shared" si="6"/>
        <v>0.24938409570009901</v>
      </c>
      <c r="M64" s="41">
        <f t="shared" si="6"/>
        <v>-0.17343401832136662</v>
      </c>
      <c r="N64" s="41">
        <f t="shared" si="6"/>
        <v>0.17740405892394251</v>
      </c>
      <c r="O64" s="12"/>
      <c r="P64" s="29"/>
    </row>
    <row r="65" spans="2:16" x14ac:dyDescent="0.25">
      <c r="B65" s="28"/>
      <c r="C65" s="12"/>
      <c r="D65" s="63" t="s">
        <v>118</v>
      </c>
      <c r="E65" s="60"/>
      <c r="F65" s="62">
        <v>34284</v>
      </c>
      <c r="G65" s="40">
        <v>3076</v>
      </c>
      <c r="H65" s="40">
        <v>37360</v>
      </c>
      <c r="I65" s="40">
        <v>35456</v>
      </c>
      <c r="J65" s="40">
        <v>3029</v>
      </c>
      <c r="K65" s="40">
        <v>38485</v>
      </c>
      <c r="L65" s="41">
        <f t="shared" si="6"/>
        <v>3.4185042585462622E-2</v>
      </c>
      <c r="M65" s="41">
        <f t="shared" si="6"/>
        <v>-1.5279583875162595E-2</v>
      </c>
      <c r="N65" s="41">
        <f t="shared" si="6"/>
        <v>3.0112419700214055E-2</v>
      </c>
      <c r="O65" s="12"/>
      <c r="P65" s="29"/>
    </row>
    <row r="66" spans="2:16" x14ac:dyDescent="0.25">
      <c r="B66" s="28"/>
      <c r="C66" s="12"/>
      <c r="D66" s="63" t="s">
        <v>119</v>
      </c>
      <c r="E66" s="60"/>
      <c r="F66" s="62">
        <v>22761</v>
      </c>
      <c r="G66" s="40">
        <v>2959</v>
      </c>
      <c r="H66" s="40">
        <v>25720</v>
      </c>
      <c r="I66" s="40">
        <v>22942</v>
      </c>
      <c r="J66" s="40">
        <v>4483</v>
      </c>
      <c r="K66" s="40">
        <v>27425</v>
      </c>
      <c r="L66" s="41">
        <f t="shared" si="6"/>
        <v>7.9521989367778989E-3</v>
      </c>
      <c r="M66" s="41">
        <f t="shared" si="6"/>
        <v>0.51503886448124359</v>
      </c>
      <c r="N66" s="41">
        <f t="shared" si="6"/>
        <v>6.6290824261275194E-2</v>
      </c>
      <c r="O66" s="12"/>
      <c r="P66" s="29"/>
    </row>
    <row r="67" spans="2:16" x14ac:dyDescent="0.25">
      <c r="B67" s="28"/>
      <c r="C67" s="12"/>
      <c r="D67" s="63" t="s">
        <v>120</v>
      </c>
      <c r="E67" s="60"/>
      <c r="F67" s="62">
        <v>18561</v>
      </c>
      <c r="G67" s="40">
        <v>1220</v>
      </c>
      <c r="H67" s="40">
        <v>19781</v>
      </c>
      <c r="I67" s="40">
        <v>21336</v>
      </c>
      <c r="J67" s="40">
        <v>1501</v>
      </c>
      <c r="K67" s="40">
        <v>22837</v>
      </c>
      <c r="L67" s="41">
        <f t="shared" si="6"/>
        <v>0.14950703087118145</v>
      </c>
      <c r="M67" s="41">
        <f t="shared" si="6"/>
        <v>0.23032786885245904</v>
      </c>
      <c r="N67" s="41">
        <f t="shared" si="6"/>
        <v>0.15449168393913348</v>
      </c>
      <c r="O67" s="12"/>
      <c r="P67" s="29"/>
    </row>
    <row r="68" spans="2:16" x14ac:dyDescent="0.25">
      <c r="B68" s="28"/>
      <c r="C68" s="12"/>
      <c r="D68" s="94" t="s">
        <v>70</v>
      </c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12"/>
      <c r="P68" s="29"/>
    </row>
    <row r="69" spans="2:16" x14ac:dyDescent="0.25"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2"/>
    </row>
  </sheetData>
  <sortState ref="D63:N67">
    <sortCondition descending="1" ref="K63:K67"/>
  </sortState>
  <mergeCells count="17">
    <mergeCell ref="C35:O36"/>
    <mergeCell ref="E38:H39"/>
    <mergeCell ref="J38:L39"/>
    <mergeCell ref="E54:L54"/>
    <mergeCell ref="F30:L30"/>
    <mergeCell ref="B1:P2"/>
    <mergeCell ref="C7:O8"/>
    <mergeCell ref="F10:L10"/>
    <mergeCell ref="N20:O21"/>
    <mergeCell ref="C26:D29"/>
    <mergeCell ref="F26:L26"/>
    <mergeCell ref="D68:N68"/>
    <mergeCell ref="D60:N60"/>
    <mergeCell ref="D61:E62"/>
    <mergeCell ref="F61:H61"/>
    <mergeCell ref="I61:K61"/>
    <mergeCell ref="L61:N61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/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18" t="s">
        <v>90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2:16" ht="15" customHeight="1" x14ac:dyDescent="0.25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2:16" x14ac:dyDescent="0.25">
      <c r="B3" s="5" t="str">
        <f>+B6</f>
        <v>1. Arribo de ciudadanos a establecimientos de hospedaje*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+B34</f>
        <v>2. Arribo de ciudadanos a establecimientos de hospedaje*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25" t="s">
        <v>20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6" x14ac:dyDescent="0.25">
      <c r="B7" s="28"/>
      <c r="C7" s="91" t="str">
        <f>+CONCATENATE("En los últimos 10 años el turismo de la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región ha mostrado un importante crecimiento, es así, que en el año 2006 registró 518,034.0 arribos de turistas nacionales y extranjeros, mientras que el 2016 los  arribos de turistas extranjeros y nacionales sumaron 1,120,285.0, representando un  crecimiento promedio anual de 8.0%   en el periodo 2006 – 2016.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29"/>
    </row>
    <row r="8" spans="2:16" x14ac:dyDescent="0.25">
      <c r="B8" s="28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29"/>
    </row>
    <row r="9" spans="2:16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16" x14ac:dyDescent="0.25">
      <c r="B10" s="28"/>
      <c r="C10" s="12"/>
      <c r="D10" s="12"/>
      <c r="E10" s="12"/>
      <c r="F10" s="99" t="s">
        <v>19</v>
      </c>
      <c r="G10" s="99"/>
      <c r="H10" s="99"/>
      <c r="I10" s="99"/>
      <c r="J10" s="99"/>
      <c r="K10" s="99"/>
      <c r="L10" s="99"/>
      <c r="M10" s="12"/>
      <c r="N10" s="12"/>
      <c r="O10" s="12"/>
      <c r="P10" s="29"/>
    </row>
    <row r="11" spans="2:16" x14ac:dyDescent="0.25">
      <c r="B11" s="28"/>
      <c r="C11" s="12"/>
      <c r="D11" s="12"/>
      <c r="E11" s="12"/>
      <c r="F11" s="19" t="s">
        <v>18</v>
      </c>
      <c r="G11" s="20" t="s">
        <v>1</v>
      </c>
      <c r="H11" s="19" t="s">
        <v>15</v>
      </c>
      <c r="I11" s="20" t="s">
        <v>16</v>
      </c>
      <c r="J11" s="19" t="s">
        <v>15</v>
      </c>
      <c r="K11" s="19" t="s">
        <v>17</v>
      </c>
      <c r="L11" s="19" t="s">
        <v>15</v>
      </c>
      <c r="M11" s="12"/>
      <c r="N11" s="12"/>
      <c r="O11" s="12"/>
      <c r="P11" s="29"/>
    </row>
    <row r="12" spans="2:16" x14ac:dyDescent="0.25">
      <c r="B12" s="28"/>
      <c r="C12" s="12"/>
      <c r="D12" s="12"/>
      <c r="E12" s="12"/>
      <c r="F12" s="15">
        <v>2016</v>
      </c>
      <c r="G12" s="16">
        <v>1032875</v>
      </c>
      <c r="H12" s="21">
        <f>+G12/G13-1</f>
        <v>-2.9564745166497208E-2</v>
      </c>
      <c r="I12" s="16">
        <v>87410</v>
      </c>
      <c r="J12" s="21">
        <f>+I12/I13-1</f>
        <v>9.5486959682169692E-2</v>
      </c>
      <c r="K12" s="16">
        <f>+I12+G12</f>
        <v>1120285</v>
      </c>
      <c r="L12" s="21">
        <f>+K12/K13-1</f>
        <v>-2.0843730580273445E-2</v>
      </c>
      <c r="M12" s="12"/>
      <c r="N12" s="12"/>
      <c r="O12" s="12"/>
      <c r="P12" s="29"/>
    </row>
    <row r="13" spans="2:16" x14ac:dyDescent="0.25">
      <c r="B13" s="28"/>
      <c r="C13" s="12"/>
      <c r="D13" s="12"/>
      <c r="E13" s="12"/>
      <c r="F13" s="15" t="s">
        <v>14</v>
      </c>
      <c r="G13" s="16">
        <v>1064342</v>
      </c>
      <c r="H13" s="17">
        <f t="shared" ref="H13:J24" si="0">+G13/G14-1</f>
        <v>3.0791788856304958E-2</v>
      </c>
      <c r="I13" s="16">
        <v>79791</v>
      </c>
      <c r="J13" s="17">
        <f t="shared" si="0"/>
        <v>-0.17820874616351168</v>
      </c>
      <c r="K13" s="16">
        <f t="shared" ref="K13:K25" si="1">+I13+G13</f>
        <v>1144133</v>
      </c>
      <c r="L13" s="17">
        <f t="shared" ref="L13:L24" si="2">+K13/K14-1</f>
        <v>1.2827957884002261E-2</v>
      </c>
      <c r="M13" s="12"/>
      <c r="N13" s="12"/>
      <c r="O13" s="12"/>
      <c r="P13" s="29"/>
    </row>
    <row r="14" spans="2:16" x14ac:dyDescent="0.25">
      <c r="B14" s="28"/>
      <c r="C14" s="12"/>
      <c r="D14" s="12"/>
      <c r="E14" s="12"/>
      <c r="F14" s="15" t="s">
        <v>13</v>
      </c>
      <c r="G14" s="16">
        <v>1032548</v>
      </c>
      <c r="H14" s="17">
        <f t="shared" si="0"/>
        <v>-5.2892464951770801E-2</v>
      </c>
      <c r="I14" s="16">
        <v>97094</v>
      </c>
      <c r="J14" s="17">
        <f t="shared" si="0"/>
        <v>0.32799912464267633</v>
      </c>
      <c r="K14" s="16">
        <f t="shared" si="1"/>
        <v>1129642</v>
      </c>
      <c r="L14" s="17">
        <f t="shared" si="2"/>
        <v>-2.8954075602260709E-2</v>
      </c>
      <c r="M14" s="12"/>
      <c r="N14" s="12"/>
      <c r="O14" s="12"/>
      <c r="P14" s="29"/>
    </row>
    <row r="15" spans="2:16" x14ac:dyDescent="0.25">
      <c r="B15" s="28"/>
      <c r="C15" s="12"/>
      <c r="D15" s="12"/>
      <c r="E15" s="12"/>
      <c r="F15" s="15" t="s">
        <v>12</v>
      </c>
      <c r="G15" s="16">
        <v>1090212</v>
      </c>
      <c r="H15" s="17">
        <f t="shared" si="0"/>
        <v>0.1015714043213618</v>
      </c>
      <c r="I15" s="16">
        <v>73113</v>
      </c>
      <c r="J15" s="17">
        <f t="shared" si="0"/>
        <v>9.2314817581498287E-2</v>
      </c>
      <c r="K15" s="16">
        <f t="shared" si="1"/>
        <v>1163325</v>
      </c>
      <c r="L15" s="17">
        <f t="shared" si="2"/>
        <v>0.10098502586544678</v>
      </c>
      <c r="M15" s="12"/>
      <c r="N15" s="12"/>
      <c r="O15" s="12"/>
      <c r="P15" s="29"/>
    </row>
    <row r="16" spans="2:16" x14ac:dyDescent="0.25">
      <c r="B16" s="28"/>
      <c r="C16" s="12"/>
      <c r="D16" s="12"/>
      <c r="E16" s="12"/>
      <c r="F16" s="15" t="s">
        <v>11</v>
      </c>
      <c r="G16" s="16">
        <v>989688</v>
      </c>
      <c r="H16" s="17">
        <f t="shared" si="0"/>
        <v>0.20403661911858628</v>
      </c>
      <c r="I16" s="16">
        <v>66934</v>
      </c>
      <c r="J16" s="17">
        <f t="shared" si="0"/>
        <v>4.2098707768955412E-2</v>
      </c>
      <c r="K16" s="16">
        <f t="shared" si="1"/>
        <v>1056622</v>
      </c>
      <c r="L16" s="17">
        <f t="shared" si="2"/>
        <v>0.19229975005783095</v>
      </c>
      <c r="M16" s="12"/>
      <c r="N16" s="12"/>
      <c r="O16" s="12"/>
      <c r="P16" s="29"/>
    </row>
    <row r="17" spans="2:16" x14ac:dyDescent="0.25">
      <c r="B17" s="28"/>
      <c r="C17" s="12"/>
      <c r="D17" s="12"/>
      <c r="E17" s="12"/>
      <c r="F17" s="15" t="s">
        <v>10</v>
      </c>
      <c r="G17" s="16">
        <v>821975</v>
      </c>
      <c r="H17" s="17">
        <f t="shared" si="0"/>
        <v>0.19949421248329124</v>
      </c>
      <c r="I17" s="16">
        <v>64230</v>
      </c>
      <c r="J17" s="17">
        <f t="shared" si="0"/>
        <v>0.359307542537882</v>
      </c>
      <c r="K17" s="16">
        <f t="shared" si="1"/>
        <v>886205</v>
      </c>
      <c r="L17" s="17">
        <f t="shared" si="2"/>
        <v>0.2098031453066127</v>
      </c>
      <c r="M17" s="12"/>
      <c r="N17" s="13"/>
      <c r="O17" s="12"/>
      <c r="P17" s="29"/>
    </row>
    <row r="18" spans="2:16" x14ac:dyDescent="0.25">
      <c r="B18" s="28"/>
      <c r="C18" s="12"/>
      <c r="D18" s="12"/>
      <c r="E18" s="12"/>
      <c r="F18" s="15" t="s">
        <v>9</v>
      </c>
      <c r="G18" s="16">
        <v>685268</v>
      </c>
      <c r="H18" s="17">
        <f t="shared" si="0"/>
        <v>2.4393452425442774E-2</v>
      </c>
      <c r="I18" s="16">
        <v>47252</v>
      </c>
      <c r="J18" s="17">
        <f t="shared" si="0"/>
        <v>-1.6996401006885931E-2</v>
      </c>
      <c r="K18" s="16">
        <f t="shared" si="1"/>
        <v>732520</v>
      </c>
      <c r="L18" s="17">
        <f t="shared" si="2"/>
        <v>2.1618673982140013E-2</v>
      </c>
      <c r="M18" s="12"/>
      <c r="N18" s="13"/>
      <c r="O18" s="12"/>
      <c r="P18" s="29"/>
    </row>
    <row r="19" spans="2:16" x14ac:dyDescent="0.25">
      <c r="B19" s="28"/>
      <c r="C19" s="12"/>
      <c r="D19" s="12"/>
      <c r="E19" s="12"/>
      <c r="F19" s="15" t="s">
        <v>8</v>
      </c>
      <c r="G19" s="16">
        <v>668950</v>
      </c>
      <c r="H19" s="17">
        <f t="shared" si="0"/>
        <v>5.5474123173096412E-2</v>
      </c>
      <c r="I19" s="16">
        <v>48069</v>
      </c>
      <c r="J19" s="17">
        <f t="shared" si="0"/>
        <v>0.36400783178683915</v>
      </c>
      <c r="K19" s="16">
        <f t="shared" si="1"/>
        <v>717019</v>
      </c>
      <c r="L19" s="17">
        <f t="shared" si="2"/>
        <v>7.1726016094895373E-2</v>
      </c>
      <c r="M19" s="12"/>
      <c r="N19" s="12"/>
      <c r="O19" s="12"/>
      <c r="P19" s="29"/>
    </row>
    <row r="20" spans="2:16" ht="15" customHeight="1" x14ac:dyDescent="0.25">
      <c r="B20" s="28"/>
      <c r="C20" s="12"/>
      <c r="D20" s="12"/>
      <c r="E20" s="12"/>
      <c r="F20" s="15" t="s">
        <v>7</v>
      </c>
      <c r="G20" s="16">
        <v>633791</v>
      </c>
      <c r="H20" s="17">
        <f t="shared" si="0"/>
        <v>0.15809775448636776</v>
      </c>
      <c r="I20" s="16">
        <v>35241</v>
      </c>
      <c r="J20" s="17">
        <f t="shared" si="0"/>
        <v>9.8603404202256995E-2</v>
      </c>
      <c r="K20" s="16">
        <f t="shared" si="1"/>
        <v>669032</v>
      </c>
      <c r="L20" s="17">
        <f t="shared" si="2"/>
        <v>0.15480359784377939</v>
      </c>
      <c r="M20" s="12"/>
      <c r="N20" s="121" t="s">
        <v>22</v>
      </c>
      <c r="O20" s="121"/>
      <c r="P20" s="29"/>
    </row>
    <row r="21" spans="2:16" x14ac:dyDescent="0.25">
      <c r="B21" s="28"/>
      <c r="C21" s="12"/>
      <c r="D21" s="12"/>
      <c r="E21" s="12"/>
      <c r="F21" s="15" t="s">
        <v>6</v>
      </c>
      <c r="G21" s="16">
        <v>547269</v>
      </c>
      <c r="H21" s="17">
        <f t="shared" si="0"/>
        <v>0.12778975307980489</v>
      </c>
      <c r="I21" s="16">
        <v>32078</v>
      </c>
      <c r="J21" s="17">
        <f t="shared" si="0"/>
        <v>-2.1296070295338088E-2</v>
      </c>
      <c r="K21" s="16">
        <f t="shared" si="1"/>
        <v>579347</v>
      </c>
      <c r="L21" s="17">
        <f t="shared" si="2"/>
        <v>0.11835709625236945</v>
      </c>
      <c r="M21" s="12"/>
      <c r="N21" s="121"/>
      <c r="O21" s="121"/>
      <c r="P21" s="29"/>
    </row>
    <row r="22" spans="2:16" x14ac:dyDescent="0.25">
      <c r="B22" s="28"/>
      <c r="C22" s="12"/>
      <c r="D22" s="12"/>
      <c r="E22" s="12"/>
      <c r="F22" s="15" t="s">
        <v>5</v>
      </c>
      <c r="G22" s="16">
        <v>485258</v>
      </c>
      <c r="H22" s="17">
        <f t="shared" si="0"/>
        <v>2.2935296324871679E-2</v>
      </c>
      <c r="I22" s="16">
        <v>32776</v>
      </c>
      <c r="J22" s="17">
        <f t="shared" si="0"/>
        <v>9.5051952824830366E-2</v>
      </c>
      <c r="K22" s="16">
        <f t="shared" si="1"/>
        <v>518034</v>
      </c>
      <c r="L22" s="17">
        <f t="shared" si="2"/>
        <v>2.7215457189937231E-2</v>
      </c>
      <c r="M22" s="12"/>
      <c r="N22" s="33">
        <f>+(K12/K22)^(1/10)-1</f>
        <v>8.0182222999626518E-2</v>
      </c>
      <c r="O22" s="12"/>
      <c r="P22" s="29"/>
    </row>
    <row r="23" spans="2:16" x14ac:dyDescent="0.25">
      <c r="B23" s="28"/>
      <c r="C23" s="12"/>
      <c r="D23" s="12"/>
      <c r="E23" s="12"/>
      <c r="F23" s="15" t="s">
        <v>4</v>
      </c>
      <c r="G23" s="16">
        <v>474378</v>
      </c>
      <c r="H23" s="17">
        <f t="shared" si="0"/>
        <v>9.1146216693655191E-2</v>
      </c>
      <c r="I23" s="16">
        <v>29931</v>
      </c>
      <c r="J23" s="17">
        <f t="shared" si="0"/>
        <v>1.7403527561163923E-3</v>
      </c>
      <c r="K23" s="16">
        <f t="shared" si="1"/>
        <v>504309</v>
      </c>
      <c r="L23" s="17">
        <f t="shared" si="2"/>
        <v>8.5396798749975744E-2</v>
      </c>
      <c r="M23" s="12"/>
      <c r="N23" s="12"/>
      <c r="O23" s="12"/>
      <c r="P23" s="29"/>
    </row>
    <row r="24" spans="2:16" x14ac:dyDescent="0.25">
      <c r="B24" s="28"/>
      <c r="C24" s="12"/>
      <c r="D24" s="12"/>
      <c r="E24" s="12"/>
      <c r="F24" s="15" t="s">
        <v>3</v>
      </c>
      <c r="G24" s="16">
        <v>434752</v>
      </c>
      <c r="H24" s="17">
        <f t="shared" si="0"/>
        <v>0.17807476777333386</v>
      </c>
      <c r="I24" s="16">
        <v>29879</v>
      </c>
      <c r="J24" s="17">
        <f t="shared" si="0"/>
        <v>0.24589275289800683</v>
      </c>
      <c r="K24" s="16">
        <f t="shared" si="1"/>
        <v>464631</v>
      </c>
      <c r="L24" s="17">
        <f t="shared" si="2"/>
        <v>0.18221302841091247</v>
      </c>
      <c r="M24" s="12"/>
      <c r="N24" s="12"/>
      <c r="O24" s="12"/>
      <c r="P24" s="29"/>
    </row>
    <row r="25" spans="2:16" x14ac:dyDescent="0.25">
      <c r="B25" s="28"/>
      <c r="C25" s="12"/>
      <c r="D25" s="12"/>
      <c r="E25" s="12"/>
      <c r="F25" s="15" t="s">
        <v>2</v>
      </c>
      <c r="G25" s="16">
        <v>369036</v>
      </c>
      <c r="H25" s="18"/>
      <c r="I25" s="16">
        <v>23982</v>
      </c>
      <c r="J25" s="18"/>
      <c r="K25" s="16">
        <f t="shared" si="1"/>
        <v>393018</v>
      </c>
      <c r="L25" s="18"/>
      <c r="M25" s="12"/>
      <c r="N25" s="13"/>
      <c r="O25" s="12"/>
      <c r="P25" s="29"/>
    </row>
    <row r="26" spans="2:16" ht="15" customHeight="1" x14ac:dyDescent="0.25">
      <c r="B26" s="28"/>
      <c r="C26" s="120" t="s">
        <v>21</v>
      </c>
      <c r="D26" s="120"/>
      <c r="E26" s="12"/>
      <c r="F26" s="110" t="s">
        <v>23</v>
      </c>
      <c r="G26" s="110"/>
      <c r="H26" s="110"/>
      <c r="I26" s="110"/>
      <c r="J26" s="110"/>
      <c r="K26" s="110"/>
      <c r="L26" s="110"/>
      <c r="M26" s="12"/>
      <c r="N26" s="12"/>
      <c r="O26" s="12"/>
      <c r="P26" s="29"/>
    </row>
    <row r="27" spans="2:16" x14ac:dyDescent="0.25">
      <c r="B27" s="28"/>
      <c r="C27" s="120"/>
      <c r="D27" s="120"/>
      <c r="E27" s="12"/>
      <c r="F27" s="23">
        <v>2016</v>
      </c>
      <c r="G27" s="22">
        <f>+G12/K12</f>
        <v>0.92197521166488883</v>
      </c>
      <c r="H27" s="24"/>
      <c r="I27" s="22">
        <f>+I12/K12</f>
        <v>7.8024788335111159E-2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16" x14ac:dyDescent="0.25">
      <c r="B28" s="28"/>
      <c r="C28" s="120"/>
      <c r="D28" s="120"/>
      <c r="E28" s="12"/>
      <c r="F28" s="23">
        <v>2011</v>
      </c>
      <c r="G28" s="22">
        <f>+G17/K17</f>
        <v>0.9275224129857087</v>
      </c>
      <c r="H28" s="24"/>
      <c r="I28" s="22">
        <f>+I17/K17</f>
        <v>7.2477587014291273E-2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16" x14ac:dyDescent="0.25">
      <c r="B29" s="28"/>
      <c r="C29" s="120"/>
      <c r="D29" s="120"/>
      <c r="E29" s="12"/>
      <c r="F29" s="23">
        <v>2006</v>
      </c>
      <c r="G29" s="22">
        <f>+G22/K22</f>
        <v>0.93673002158159502</v>
      </c>
      <c r="H29" s="24"/>
      <c r="I29" s="22">
        <f>+I22/K22</f>
        <v>6.3269978418404968E-2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16" x14ac:dyDescent="0.25">
      <c r="B30" s="28"/>
      <c r="C30" s="12"/>
      <c r="D30" s="12"/>
      <c r="E30" s="12"/>
      <c r="F30" s="122" t="s">
        <v>26</v>
      </c>
      <c r="G30" s="122"/>
      <c r="H30" s="122"/>
      <c r="I30" s="122"/>
      <c r="J30" s="122"/>
      <c r="K30" s="122"/>
      <c r="L30" s="122"/>
      <c r="M30" s="12"/>
      <c r="N30" s="12"/>
      <c r="O30" s="12"/>
      <c r="P30" s="29"/>
    </row>
    <row r="31" spans="2:16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4" spans="2:16" x14ac:dyDescent="0.25">
      <c r="B34" s="25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x14ac:dyDescent="0.25">
      <c r="B35" s="28"/>
      <c r="C35" s="91" t="str">
        <f>+CONCATENATE("Sin considerar a los residentes de esta región, entre las principales regiones de procedencia de los huespedes nacionales figuran ",E41," con ",FIXED(F41,0)," arribos en esta región (equivalente al ",FIXED(G41*100,1),"% de este total), ",E42," con ",FIXED(F42,0)," arribos (",FIXED(G42*100,1),"%)  y ",E43," con ",FIXED(F43,0)," arribos (",FIXED(G43*100,1)," %). En tanto  ",J41," es el principal lugar de procedencia de los huespedes del exterior con ",FIXED(K41,0),"  arribos (equivalente al ",FIXED(L41*100,1)," % de los arribos del exterior), le sigue ",J42,"  con  ",FIXED(K42,0),"  arribos (",FIXED(L42*100,1)," %) y ",J43," con ",FIXED(K43,0)," (",FIXED(L43*100,1)," %) entre las principales.")</f>
        <v>Sin considerar a los residentes de esta región, entre las principales regiones de procedencia de los huespedes nacionales figuran Lima Metropolitana y Callao con 261,859 arribos en esta región (equivalente al 49.3% de este total), Lima provincias con 58,532 arribos (11.0%)  y La Libertad con 48,109 arribos (9.1 %). En tanto  Ecuador es el principal lugar de procedencia de los huespedes del exterior con 28,059  arribos (equivalente al 32.1 % de los arribos del exterior), le sigue Chile  con  12,575  arribos (14.4 %) y Estados Unidos con 6,248 (7.1 %) entre las principales.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29"/>
    </row>
    <row r="36" spans="2:16" x14ac:dyDescent="0.25">
      <c r="B36" s="28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29"/>
    </row>
    <row r="37" spans="2:16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2:16" ht="15" customHeight="1" x14ac:dyDescent="0.25">
      <c r="B38" s="28"/>
      <c r="C38" s="12"/>
      <c r="D38" s="12"/>
      <c r="E38" s="90" t="s">
        <v>46</v>
      </c>
      <c r="F38" s="90"/>
      <c r="G38" s="90"/>
      <c r="H38" s="90"/>
      <c r="I38" s="12"/>
      <c r="J38" s="90" t="s">
        <v>45</v>
      </c>
      <c r="K38" s="90"/>
      <c r="L38" s="90"/>
      <c r="M38" s="12"/>
      <c r="N38" s="12"/>
      <c r="O38" s="12"/>
      <c r="P38" s="29"/>
    </row>
    <row r="39" spans="2:16" x14ac:dyDescent="0.25">
      <c r="B39" s="28"/>
      <c r="C39" s="12"/>
      <c r="D39" s="12"/>
      <c r="E39" s="90"/>
      <c r="F39" s="90"/>
      <c r="G39" s="90"/>
      <c r="H39" s="90"/>
      <c r="I39" s="12"/>
      <c r="J39" s="90"/>
      <c r="K39" s="90"/>
      <c r="L39" s="90"/>
      <c r="M39" s="12"/>
      <c r="N39" s="12"/>
      <c r="O39" s="12"/>
      <c r="P39" s="29"/>
    </row>
    <row r="40" spans="2:16" x14ac:dyDescent="0.25">
      <c r="B40" s="28"/>
      <c r="C40" s="12"/>
      <c r="D40" s="12"/>
      <c r="E40" s="48" t="s">
        <v>27</v>
      </c>
      <c r="F40" s="48" t="s">
        <v>43</v>
      </c>
      <c r="G40" s="48" t="s">
        <v>52</v>
      </c>
      <c r="H40" s="48" t="s">
        <v>44</v>
      </c>
      <c r="I40" s="12"/>
      <c r="J40" s="48" t="s">
        <v>42</v>
      </c>
      <c r="K40" s="48" t="s">
        <v>43</v>
      </c>
      <c r="L40" s="48" t="s">
        <v>44</v>
      </c>
      <c r="M40" s="12"/>
      <c r="N40" s="12"/>
      <c r="O40" s="12"/>
      <c r="P40" s="29"/>
    </row>
    <row r="41" spans="2:16" x14ac:dyDescent="0.25">
      <c r="B41" s="28"/>
      <c r="C41" s="12"/>
      <c r="D41" s="12"/>
      <c r="E41" s="8" t="s">
        <v>95</v>
      </c>
      <c r="F41" s="49">
        <v>261859</v>
      </c>
      <c r="G41" s="50">
        <f t="shared" ref="G41:G49" si="3">+F41/F$49</f>
        <v>0.49311526655744498</v>
      </c>
      <c r="H41" s="50">
        <f t="shared" ref="H41:H48" si="4">+F41/F$52</f>
        <v>0.2535243858162895</v>
      </c>
      <c r="I41" s="12"/>
      <c r="J41" s="8" t="s">
        <v>100</v>
      </c>
      <c r="K41" s="49">
        <v>28059</v>
      </c>
      <c r="L41" s="50">
        <f t="shared" ref="L41:L52" si="5">+K41/K$52</f>
        <v>0.32100446173206726</v>
      </c>
      <c r="M41" s="12"/>
      <c r="N41" s="12"/>
      <c r="O41" s="12"/>
      <c r="P41" s="29"/>
    </row>
    <row r="42" spans="2:16" x14ac:dyDescent="0.25">
      <c r="B42" s="28"/>
      <c r="C42" s="12"/>
      <c r="D42" s="51"/>
      <c r="E42" s="8" t="s">
        <v>49</v>
      </c>
      <c r="F42" s="49">
        <v>58532</v>
      </c>
      <c r="G42" s="50">
        <f t="shared" si="3"/>
        <v>0.11022352786094948</v>
      </c>
      <c r="H42" s="50">
        <f t="shared" si="4"/>
        <v>5.6669006414135303E-2</v>
      </c>
      <c r="I42" s="12"/>
      <c r="J42" s="8" t="s">
        <v>56</v>
      </c>
      <c r="K42" s="49">
        <v>12575</v>
      </c>
      <c r="L42" s="50">
        <f t="shared" si="5"/>
        <v>0.14386225832284635</v>
      </c>
      <c r="M42" s="12"/>
      <c r="N42" s="12"/>
      <c r="O42" s="12"/>
      <c r="P42" s="29"/>
    </row>
    <row r="43" spans="2:16" x14ac:dyDescent="0.25">
      <c r="B43" s="28"/>
      <c r="C43" s="12"/>
      <c r="D43" s="12"/>
      <c r="E43" s="8" t="s">
        <v>50</v>
      </c>
      <c r="F43" s="49">
        <v>48109</v>
      </c>
      <c r="G43" s="50">
        <f t="shared" si="3"/>
        <v>9.0595634898216676E-2</v>
      </c>
      <c r="H43" s="50">
        <f t="shared" si="4"/>
        <v>4.6577756262858525E-2</v>
      </c>
      <c r="I43" s="12"/>
      <c r="J43" s="8" t="s">
        <v>34</v>
      </c>
      <c r="K43" s="49">
        <v>6248</v>
      </c>
      <c r="L43" s="50">
        <f t="shared" si="5"/>
        <v>7.147923578537925E-2</v>
      </c>
      <c r="M43" s="12"/>
      <c r="N43" s="12"/>
      <c r="O43" s="12"/>
      <c r="P43" s="29"/>
    </row>
    <row r="44" spans="2:16" x14ac:dyDescent="0.25">
      <c r="B44" s="28"/>
      <c r="C44" s="12"/>
      <c r="D44" s="12"/>
      <c r="E44" s="8" t="s">
        <v>85</v>
      </c>
      <c r="F44" s="49">
        <v>46642</v>
      </c>
      <c r="G44" s="50">
        <f t="shared" si="3"/>
        <v>8.783307911040808E-2</v>
      </c>
      <c r="H44" s="50">
        <f t="shared" si="4"/>
        <v>4.5157448868449718E-2</v>
      </c>
      <c r="I44" s="12"/>
      <c r="J44" s="8" t="s">
        <v>40</v>
      </c>
      <c r="K44" s="49">
        <v>6056</v>
      </c>
      <c r="L44" s="50">
        <f t="shared" si="5"/>
        <v>6.9282690767646718E-2</v>
      </c>
      <c r="M44" s="12"/>
      <c r="N44" s="12"/>
      <c r="O44" s="12"/>
      <c r="P44" s="29"/>
    </row>
    <row r="45" spans="2:16" x14ac:dyDescent="0.25">
      <c r="B45" s="28"/>
      <c r="C45" s="12"/>
      <c r="D45" s="12"/>
      <c r="E45" s="8" t="s">
        <v>86</v>
      </c>
      <c r="F45" s="49">
        <v>32384</v>
      </c>
      <c r="G45" s="50">
        <f t="shared" si="3"/>
        <v>6.098337193755532E-2</v>
      </c>
      <c r="H45" s="50">
        <f t="shared" si="4"/>
        <v>3.135326152729033E-2</v>
      </c>
      <c r="I45" s="12"/>
      <c r="J45" s="8" t="s">
        <v>37</v>
      </c>
      <c r="K45" s="49">
        <v>4320</v>
      </c>
      <c r="L45" s="50">
        <f t="shared" si="5"/>
        <v>4.9422262898981807E-2</v>
      </c>
      <c r="M45" s="12"/>
      <c r="N45" s="12"/>
      <c r="O45" s="12"/>
      <c r="P45" s="29"/>
    </row>
    <row r="46" spans="2:16" x14ac:dyDescent="0.25">
      <c r="B46" s="28"/>
      <c r="C46" s="12"/>
      <c r="D46" s="12"/>
      <c r="E46" s="8" t="s">
        <v>48</v>
      </c>
      <c r="F46" s="49">
        <v>16395</v>
      </c>
      <c r="G46" s="50">
        <f t="shared" si="3"/>
        <v>3.0873961923055193E-2</v>
      </c>
      <c r="H46" s="50">
        <f t="shared" si="4"/>
        <v>1.5873169551010528E-2</v>
      </c>
      <c r="I46" s="12"/>
      <c r="J46" s="8" t="s">
        <v>55</v>
      </c>
      <c r="K46" s="49">
        <v>4302</v>
      </c>
      <c r="L46" s="50">
        <f t="shared" si="5"/>
        <v>4.9216336803569384E-2</v>
      </c>
      <c r="M46" s="12"/>
      <c r="N46" s="12"/>
      <c r="O46" s="12"/>
      <c r="P46" s="29"/>
    </row>
    <row r="47" spans="2:16" x14ac:dyDescent="0.25">
      <c r="B47" s="28"/>
      <c r="C47" s="12"/>
      <c r="D47" s="12"/>
      <c r="E47" s="8" t="s">
        <v>61</v>
      </c>
      <c r="F47" s="49">
        <v>11775</v>
      </c>
      <c r="G47" s="50">
        <f t="shared" si="3"/>
        <v>2.2173888480876786E-2</v>
      </c>
      <c r="H47" s="50">
        <f t="shared" si="4"/>
        <v>1.1400217838557424E-2</v>
      </c>
      <c r="I47" s="12"/>
      <c r="J47" s="8" t="s">
        <v>36</v>
      </c>
      <c r="K47" s="49">
        <v>3352</v>
      </c>
      <c r="L47" s="50">
        <f t="shared" si="5"/>
        <v>3.8348015101246996E-2</v>
      </c>
      <c r="M47" s="12"/>
      <c r="N47" s="12"/>
      <c r="O47" s="12"/>
      <c r="P47" s="29"/>
    </row>
    <row r="48" spans="2:16" x14ac:dyDescent="0.25">
      <c r="B48" s="28"/>
      <c r="C48" s="12"/>
      <c r="D48" s="12"/>
      <c r="E48" s="8" t="s">
        <v>41</v>
      </c>
      <c r="F48" s="49">
        <v>55334</v>
      </c>
      <c r="G48" s="50">
        <f t="shared" si="3"/>
        <v>0.10420126923149352</v>
      </c>
      <c r="H48" s="50">
        <f t="shared" si="4"/>
        <v>5.3572794384606076E-2</v>
      </c>
      <c r="I48" s="12"/>
      <c r="J48" s="8" t="s">
        <v>35</v>
      </c>
      <c r="K48" s="49">
        <v>1859</v>
      </c>
      <c r="L48" s="50">
        <f t="shared" si="5"/>
        <v>2.1267589520649811E-2</v>
      </c>
      <c r="M48" s="12"/>
      <c r="N48" s="12"/>
      <c r="O48" s="12"/>
      <c r="P48" s="29"/>
    </row>
    <row r="49" spans="2:16" x14ac:dyDescent="0.25">
      <c r="B49" s="28"/>
      <c r="C49" s="12"/>
      <c r="D49" s="12"/>
      <c r="E49" s="52" t="s">
        <v>17</v>
      </c>
      <c r="F49" s="53">
        <f>SUM(F41:F48)</f>
        <v>531030</v>
      </c>
      <c r="G49" s="54">
        <f t="shared" si="3"/>
        <v>1</v>
      </c>
      <c r="H49" s="50"/>
      <c r="I49" s="12"/>
      <c r="J49" s="8" t="s">
        <v>62</v>
      </c>
      <c r="K49" s="49">
        <v>1663</v>
      </c>
      <c r="L49" s="50">
        <f t="shared" si="5"/>
        <v>1.9025283148381193E-2</v>
      </c>
      <c r="M49" s="12"/>
      <c r="N49" s="12"/>
      <c r="O49" s="12"/>
      <c r="P49" s="29"/>
    </row>
    <row r="50" spans="2:16" x14ac:dyDescent="0.25">
      <c r="B50" s="28"/>
      <c r="C50" s="12"/>
      <c r="D50" s="12"/>
      <c r="E50" s="8"/>
      <c r="F50" s="49"/>
      <c r="G50" s="8"/>
      <c r="H50" s="50"/>
      <c r="I50" s="12"/>
      <c r="J50" s="8" t="s">
        <v>54</v>
      </c>
      <c r="K50" s="49">
        <v>1644</v>
      </c>
      <c r="L50" s="50">
        <f t="shared" si="5"/>
        <v>1.8807916714334745E-2</v>
      </c>
      <c r="M50" s="12"/>
      <c r="N50" s="12"/>
      <c r="O50" s="12"/>
      <c r="P50" s="29"/>
    </row>
    <row r="51" spans="2:16" x14ac:dyDescent="0.25">
      <c r="B51" s="28"/>
      <c r="C51" s="12"/>
      <c r="D51" s="12"/>
      <c r="E51" s="8" t="s">
        <v>51</v>
      </c>
      <c r="F51" s="49">
        <v>501845</v>
      </c>
      <c r="G51" s="8"/>
      <c r="H51" s="50">
        <f>+F51/F$52</f>
        <v>0.48587195933680261</v>
      </c>
      <c r="I51" s="12"/>
      <c r="J51" s="8" t="s">
        <v>41</v>
      </c>
      <c r="K51" s="49">
        <v>17332</v>
      </c>
      <c r="L51" s="50">
        <f t="shared" si="5"/>
        <v>0.19828394920489648</v>
      </c>
      <c r="M51" s="12"/>
      <c r="N51" s="12"/>
      <c r="O51" s="12"/>
      <c r="P51" s="29"/>
    </row>
    <row r="52" spans="2:16" x14ac:dyDescent="0.25">
      <c r="B52" s="28"/>
      <c r="C52" s="12"/>
      <c r="D52" s="12"/>
      <c r="E52" s="52" t="s">
        <v>17</v>
      </c>
      <c r="F52" s="53">
        <f>+F51+F49</f>
        <v>1032875</v>
      </c>
      <c r="G52" s="52"/>
      <c r="H52" s="54">
        <f>+F52/F$52</f>
        <v>1</v>
      </c>
      <c r="I52" s="12"/>
      <c r="J52" s="52" t="s">
        <v>17</v>
      </c>
      <c r="K52" s="53">
        <f>SUM(K41:K51)</f>
        <v>87410</v>
      </c>
      <c r="L52" s="54">
        <f t="shared" si="5"/>
        <v>1</v>
      </c>
      <c r="M52" s="12"/>
      <c r="N52" s="12"/>
      <c r="O52" s="12"/>
      <c r="P52" s="29"/>
    </row>
    <row r="53" spans="2:16" x14ac:dyDescent="0.25">
      <c r="B53" s="28"/>
      <c r="C53" s="12"/>
      <c r="D53" s="12"/>
      <c r="E53" s="55" t="s">
        <v>47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16" x14ac:dyDescent="0.25">
      <c r="B54" s="28"/>
      <c r="C54" s="12"/>
      <c r="D54" s="12"/>
      <c r="E54" s="92" t="s">
        <v>53</v>
      </c>
      <c r="F54" s="92"/>
      <c r="G54" s="92"/>
      <c r="H54" s="92"/>
      <c r="I54" s="92"/>
      <c r="J54" s="92"/>
      <c r="K54" s="92"/>
      <c r="L54" s="92"/>
      <c r="M54" s="12"/>
      <c r="N54" s="12"/>
      <c r="O54" s="12"/>
      <c r="P54" s="29"/>
    </row>
    <row r="55" spans="2:16" x14ac:dyDescent="0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</sheetData>
  <sortState ref="G34:H46">
    <sortCondition descending="1" ref="G34:G46"/>
  </sortState>
  <mergeCells count="11">
    <mergeCell ref="C35:O36"/>
    <mergeCell ref="E38:H39"/>
    <mergeCell ref="J38:L39"/>
    <mergeCell ref="E54:L54"/>
    <mergeCell ref="F30:L30"/>
    <mergeCell ref="B1:P2"/>
    <mergeCell ref="C7:O8"/>
    <mergeCell ref="F10:L10"/>
    <mergeCell ref="N20:O21"/>
    <mergeCell ref="C26:D29"/>
    <mergeCell ref="F26:L2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/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18" t="s">
        <v>91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2:16" ht="15" customHeight="1" x14ac:dyDescent="0.25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2:16" x14ac:dyDescent="0.25">
      <c r="B3" s="5" t="str">
        <f>+B6</f>
        <v>1. Arribo de ciudadanos a establecimientos de hospedaje*</v>
      </c>
      <c r="C3" s="6"/>
      <c r="D3" s="6"/>
      <c r="E3" s="6"/>
      <c r="F3" s="6"/>
      <c r="G3" s="6"/>
      <c r="H3" s="5"/>
      <c r="I3" s="7"/>
      <c r="J3" s="7" t="e">
        <f>+#REF!</f>
        <v>#REF!</v>
      </c>
      <c r="K3" s="7"/>
      <c r="L3" s="7"/>
      <c r="M3" s="5"/>
      <c r="N3" s="8"/>
      <c r="O3" s="8"/>
      <c r="P3" s="8"/>
    </row>
    <row r="4" spans="2:16" x14ac:dyDescent="0.25">
      <c r="B4" s="5" t="str">
        <f>+B34</f>
        <v>2. Arribo de ciudadanos a establecimientos de hospedaje*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25" t="s">
        <v>20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6" x14ac:dyDescent="0.25">
      <c r="B7" s="28"/>
      <c r="C7" s="91" t="str">
        <f>+CONCATENATE("En los últimos 10 años el turismo de la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región ha mostrado un importante crecimiento, es así, que en el año 2006 registró 105,798.0 arribos de turistas nacionales y extranjeros, mientras que el 2016 los  arribos de turistas extranjeros y nacionales sumaron 322,211.0, representando un  crecimiento promedio anual de 11.8%   en el periodo 2006 – 2016.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29"/>
    </row>
    <row r="8" spans="2:16" x14ac:dyDescent="0.25">
      <c r="B8" s="28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29"/>
    </row>
    <row r="9" spans="2:16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16" x14ac:dyDescent="0.25">
      <c r="B10" s="28"/>
      <c r="C10" s="12"/>
      <c r="D10" s="12"/>
      <c r="E10" s="12"/>
      <c r="F10" s="99" t="s">
        <v>19</v>
      </c>
      <c r="G10" s="99"/>
      <c r="H10" s="99"/>
      <c r="I10" s="99"/>
      <c r="J10" s="99"/>
      <c r="K10" s="99"/>
      <c r="L10" s="99"/>
      <c r="M10" s="12"/>
      <c r="N10" s="12"/>
      <c r="O10" s="12"/>
      <c r="P10" s="29"/>
    </row>
    <row r="11" spans="2:16" x14ac:dyDescent="0.25">
      <c r="B11" s="28"/>
      <c r="C11" s="12"/>
      <c r="D11" s="12"/>
      <c r="E11" s="12"/>
      <c r="F11" s="19" t="s">
        <v>18</v>
      </c>
      <c r="G11" s="20" t="s">
        <v>1</v>
      </c>
      <c r="H11" s="19" t="s">
        <v>15</v>
      </c>
      <c r="I11" s="20" t="s">
        <v>16</v>
      </c>
      <c r="J11" s="19" t="s">
        <v>15</v>
      </c>
      <c r="K11" s="19" t="s">
        <v>17</v>
      </c>
      <c r="L11" s="19" t="s">
        <v>15</v>
      </c>
      <c r="M11" s="12"/>
      <c r="N11" s="12"/>
      <c r="O11" s="12"/>
      <c r="P11" s="29"/>
    </row>
    <row r="12" spans="2:16" x14ac:dyDescent="0.25">
      <c r="B12" s="28"/>
      <c r="C12" s="12"/>
      <c r="D12" s="12"/>
      <c r="E12" s="12"/>
      <c r="F12" s="15">
        <v>2016</v>
      </c>
      <c r="G12" s="16">
        <v>271734</v>
      </c>
      <c r="H12" s="21">
        <f>+G12/G13-1</f>
        <v>3.86313339219575E-2</v>
      </c>
      <c r="I12" s="16">
        <v>50477</v>
      </c>
      <c r="J12" s="21">
        <f>+I12/I13-1</f>
        <v>-7.8264521666088438E-2</v>
      </c>
      <c r="K12" s="16">
        <f>+I12+G12</f>
        <v>322211</v>
      </c>
      <c r="L12" s="21">
        <f>+K12/K13-1</f>
        <v>1.8398179462056241E-2</v>
      </c>
      <c r="M12" s="12"/>
      <c r="N12" s="12"/>
      <c r="O12" s="12"/>
      <c r="P12" s="29"/>
    </row>
    <row r="13" spans="2:16" x14ac:dyDescent="0.25">
      <c r="B13" s="28"/>
      <c r="C13" s="12"/>
      <c r="D13" s="12"/>
      <c r="E13" s="12"/>
      <c r="F13" s="15" t="s">
        <v>14</v>
      </c>
      <c r="G13" s="16">
        <v>261627</v>
      </c>
      <c r="H13" s="17">
        <f t="shared" ref="H13:J24" si="0">+G13/G14-1</f>
        <v>1.8534955969260247E-2</v>
      </c>
      <c r="I13" s="16">
        <v>54763</v>
      </c>
      <c r="J13" s="17">
        <f t="shared" si="0"/>
        <v>6.156589838525206E-2</v>
      </c>
      <c r="K13" s="16">
        <f t="shared" ref="K13:K25" si="1">+I13+G13</f>
        <v>316390</v>
      </c>
      <c r="L13" s="17">
        <f t="shared" ref="L13:L24" si="2">+K13/K14-1</f>
        <v>2.5731634965456607E-2</v>
      </c>
      <c r="M13" s="12"/>
      <c r="N13" s="12"/>
      <c r="O13" s="12"/>
      <c r="P13" s="29"/>
    </row>
    <row r="14" spans="2:16" x14ac:dyDescent="0.25">
      <c r="B14" s="28"/>
      <c r="C14" s="12"/>
      <c r="D14" s="12"/>
      <c r="E14" s="12"/>
      <c r="F14" s="15" t="s">
        <v>13</v>
      </c>
      <c r="G14" s="16">
        <v>256866</v>
      </c>
      <c r="H14" s="17">
        <f t="shared" si="0"/>
        <v>0.34680844370340069</v>
      </c>
      <c r="I14" s="16">
        <v>51587</v>
      </c>
      <c r="J14" s="17">
        <f t="shared" si="0"/>
        <v>0.41976056144213558</v>
      </c>
      <c r="K14" s="16">
        <f t="shared" si="1"/>
        <v>308453</v>
      </c>
      <c r="L14" s="17">
        <f t="shared" si="2"/>
        <v>0.35848267175202708</v>
      </c>
      <c r="M14" s="12"/>
      <c r="N14" s="12"/>
      <c r="O14" s="12"/>
      <c r="P14" s="29"/>
    </row>
    <row r="15" spans="2:16" x14ac:dyDescent="0.25">
      <c r="B15" s="28"/>
      <c r="C15" s="12"/>
      <c r="D15" s="12"/>
      <c r="E15" s="12"/>
      <c r="F15" s="15" t="s">
        <v>12</v>
      </c>
      <c r="G15" s="16">
        <v>190722</v>
      </c>
      <c r="H15" s="17">
        <f t="shared" si="0"/>
        <v>0.35292615450095766</v>
      </c>
      <c r="I15" s="16">
        <v>36335</v>
      </c>
      <c r="J15" s="17">
        <f t="shared" si="0"/>
        <v>1.1402485715968664</v>
      </c>
      <c r="K15" s="16">
        <f t="shared" si="1"/>
        <v>227057</v>
      </c>
      <c r="L15" s="17">
        <f t="shared" si="2"/>
        <v>0.43755183700861688</v>
      </c>
      <c r="M15" s="12"/>
      <c r="N15" s="12"/>
      <c r="O15" s="12"/>
      <c r="P15" s="29"/>
    </row>
    <row r="16" spans="2:16" x14ac:dyDescent="0.25">
      <c r="B16" s="28"/>
      <c r="C16" s="12"/>
      <c r="D16" s="12"/>
      <c r="E16" s="12"/>
      <c r="F16" s="15" t="s">
        <v>11</v>
      </c>
      <c r="G16" s="16">
        <v>140970</v>
      </c>
      <c r="H16" s="17">
        <f t="shared" si="0"/>
        <v>-1.5813174154361676E-2</v>
      </c>
      <c r="I16" s="16">
        <v>16977</v>
      </c>
      <c r="J16" s="17">
        <f t="shared" si="0"/>
        <v>-0.10454137876470282</v>
      </c>
      <c r="K16" s="16">
        <f t="shared" si="1"/>
        <v>157947</v>
      </c>
      <c r="L16" s="17">
        <f t="shared" si="2"/>
        <v>-2.6184692405391119E-2</v>
      </c>
      <c r="M16" s="12"/>
      <c r="N16" s="12"/>
      <c r="O16" s="12"/>
      <c r="P16" s="29"/>
    </row>
    <row r="17" spans="2:16" x14ac:dyDescent="0.25">
      <c r="B17" s="28"/>
      <c r="C17" s="12"/>
      <c r="D17" s="12"/>
      <c r="E17" s="12"/>
      <c r="F17" s="15" t="s">
        <v>10</v>
      </c>
      <c r="G17" s="16">
        <v>143235</v>
      </c>
      <c r="H17" s="17">
        <f t="shared" si="0"/>
        <v>7.0691743036971788E-2</v>
      </c>
      <c r="I17" s="16">
        <v>18959</v>
      </c>
      <c r="J17" s="17">
        <f t="shared" si="0"/>
        <v>0.16886559802712697</v>
      </c>
      <c r="K17" s="16">
        <f t="shared" si="1"/>
        <v>162194</v>
      </c>
      <c r="L17" s="17">
        <f t="shared" si="2"/>
        <v>8.1307750770010179E-2</v>
      </c>
      <c r="M17" s="12"/>
      <c r="N17" s="13"/>
      <c r="O17" s="12"/>
      <c r="P17" s="29"/>
    </row>
    <row r="18" spans="2:16" x14ac:dyDescent="0.25">
      <c r="B18" s="28"/>
      <c r="C18" s="12"/>
      <c r="D18" s="12"/>
      <c r="E18" s="12"/>
      <c r="F18" s="15" t="s">
        <v>9</v>
      </c>
      <c r="G18" s="16">
        <v>133778</v>
      </c>
      <c r="H18" s="17">
        <f t="shared" si="0"/>
        <v>8.7493395114417005E-2</v>
      </c>
      <c r="I18" s="16">
        <v>16220</v>
      </c>
      <c r="J18" s="17">
        <f t="shared" si="0"/>
        <v>0.10078045469969465</v>
      </c>
      <c r="K18" s="16">
        <f t="shared" si="1"/>
        <v>149998</v>
      </c>
      <c r="L18" s="17">
        <f t="shared" si="2"/>
        <v>8.8914700544464598E-2</v>
      </c>
      <c r="M18" s="12"/>
      <c r="N18" s="13"/>
      <c r="O18" s="12"/>
      <c r="P18" s="29"/>
    </row>
    <row r="19" spans="2:16" x14ac:dyDescent="0.25">
      <c r="B19" s="28"/>
      <c r="C19" s="12"/>
      <c r="D19" s="12"/>
      <c r="E19" s="12"/>
      <c r="F19" s="15" t="s">
        <v>8</v>
      </c>
      <c r="G19" s="16">
        <v>123015</v>
      </c>
      <c r="H19" s="17">
        <f t="shared" si="0"/>
        <v>-5.5742763496242631E-2</v>
      </c>
      <c r="I19" s="16">
        <v>14735</v>
      </c>
      <c r="J19" s="17">
        <f t="shared" si="0"/>
        <v>4.1784502262443457E-2</v>
      </c>
      <c r="K19" s="16">
        <f t="shared" si="1"/>
        <v>137750</v>
      </c>
      <c r="L19" s="17">
        <f t="shared" si="2"/>
        <v>-4.6191343364192172E-2</v>
      </c>
      <c r="M19" s="12"/>
      <c r="N19" s="12"/>
      <c r="O19" s="12"/>
      <c r="P19" s="29"/>
    </row>
    <row r="20" spans="2:16" ht="15" customHeight="1" x14ac:dyDescent="0.25">
      <c r="B20" s="28"/>
      <c r="C20" s="12"/>
      <c r="D20" s="12"/>
      <c r="E20" s="12"/>
      <c r="F20" s="15" t="s">
        <v>7</v>
      </c>
      <c r="G20" s="16">
        <v>130277</v>
      </c>
      <c r="H20" s="17">
        <f t="shared" si="0"/>
        <v>0.2231433668200169</v>
      </c>
      <c r="I20" s="16">
        <v>14144</v>
      </c>
      <c r="J20" s="17">
        <f t="shared" si="0"/>
        <v>-7.1184659837142061E-2</v>
      </c>
      <c r="K20" s="16">
        <f t="shared" si="1"/>
        <v>144421</v>
      </c>
      <c r="L20" s="17">
        <f t="shared" si="2"/>
        <v>0.18632637303060662</v>
      </c>
      <c r="M20" s="12"/>
      <c r="N20" s="121" t="s">
        <v>22</v>
      </c>
      <c r="O20" s="121"/>
      <c r="P20" s="29"/>
    </row>
    <row r="21" spans="2:16" x14ac:dyDescent="0.25">
      <c r="B21" s="28"/>
      <c r="C21" s="12"/>
      <c r="D21" s="12"/>
      <c r="E21" s="12"/>
      <c r="F21" s="15" t="s">
        <v>6</v>
      </c>
      <c r="G21" s="16">
        <v>106510</v>
      </c>
      <c r="H21" s="17">
        <f t="shared" si="0"/>
        <v>0.14332639172159123</v>
      </c>
      <c r="I21" s="16">
        <v>15228</v>
      </c>
      <c r="J21" s="17">
        <f t="shared" si="0"/>
        <v>0.20474683544303796</v>
      </c>
      <c r="K21" s="16">
        <f t="shared" si="1"/>
        <v>121738</v>
      </c>
      <c r="L21" s="17">
        <f t="shared" si="2"/>
        <v>0.1506644738085785</v>
      </c>
      <c r="M21" s="12"/>
      <c r="N21" s="121"/>
      <c r="O21" s="121"/>
      <c r="P21" s="29"/>
    </row>
    <row r="22" spans="2:16" x14ac:dyDescent="0.25">
      <c r="B22" s="28"/>
      <c r="C22" s="12"/>
      <c r="D22" s="12"/>
      <c r="E22" s="12"/>
      <c r="F22" s="15" t="s">
        <v>5</v>
      </c>
      <c r="G22" s="16">
        <v>93158</v>
      </c>
      <c r="H22" s="17">
        <f t="shared" si="0"/>
        <v>7.1311107788907258E-2</v>
      </c>
      <c r="I22" s="16">
        <v>12640</v>
      </c>
      <c r="J22" s="17">
        <f t="shared" si="0"/>
        <v>0.10867467765985439</v>
      </c>
      <c r="K22" s="16">
        <f t="shared" si="1"/>
        <v>105798</v>
      </c>
      <c r="L22" s="17">
        <f t="shared" si="2"/>
        <v>7.5642042335143156E-2</v>
      </c>
      <c r="M22" s="12"/>
      <c r="N22" s="33">
        <f>+(K12/K22)^(1/10)-1</f>
        <v>0.11780562436537911</v>
      </c>
      <c r="O22" s="12"/>
      <c r="P22" s="29"/>
    </row>
    <row r="23" spans="2:16" x14ac:dyDescent="0.25">
      <c r="B23" s="28"/>
      <c r="C23" s="12"/>
      <c r="D23" s="12"/>
      <c r="E23" s="12"/>
      <c r="F23" s="15" t="s">
        <v>4</v>
      </c>
      <c r="G23" s="16">
        <v>86957</v>
      </c>
      <c r="H23" s="17">
        <f t="shared" si="0"/>
        <v>0.10928689883913756</v>
      </c>
      <c r="I23" s="16">
        <v>11401</v>
      </c>
      <c r="J23" s="17">
        <f t="shared" si="0"/>
        <v>4.7597169898005998E-2</v>
      </c>
      <c r="K23" s="16">
        <f t="shared" si="1"/>
        <v>98358</v>
      </c>
      <c r="L23" s="17">
        <f t="shared" si="2"/>
        <v>0.10176649154839645</v>
      </c>
      <c r="M23" s="12"/>
      <c r="N23" s="12"/>
      <c r="O23" s="12"/>
      <c r="P23" s="29"/>
    </row>
    <row r="24" spans="2:16" x14ac:dyDescent="0.25">
      <c r="B24" s="28"/>
      <c r="C24" s="12"/>
      <c r="D24" s="12"/>
      <c r="E24" s="12"/>
      <c r="F24" s="15" t="s">
        <v>3</v>
      </c>
      <c r="G24" s="16">
        <v>78390</v>
      </c>
      <c r="H24" s="17">
        <f t="shared" si="0"/>
        <v>0.1640926640926641</v>
      </c>
      <c r="I24" s="16">
        <v>10883</v>
      </c>
      <c r="J24" s="17">
        <f t="shared" si="0"/>
        <v>-1.7247607007404686E-2</v>
      </c>
      <c r="K24" s="16">
        <f t="shared" si="1"/>
        <v>89273</v>
      </c>
      <c r="L24" s="17">
        <f t="shared" si="2"/>
        <v>0.13848292396765882</v>
      </c>
      <c r="M24" s="12"/>
      <c r="N24" s="12"/>
      <c r="O24" s="12"/>
      <c r="P24" s="29"/>
    </row>
    <row r="25" spans="2:16" x14ac:dyDescent="0.25">
      <c r="B25" s="28"/>
      <c r="C25" s="12"/>
      <c r="D25" s="12"/>
      <c r="E25" s="12"/>
      <c r="F25" s="15" t="s">
        <v>2</v>
      </c>
      <c r="G25" s="16">
        <v>67340</v>
      </c>
      <c r="H25" s="18"/>
      <c r="I25" s="16">
        <v>11074</v>
      </c>
      <c r="J25" s="18"/>
      <c r="K25" s="16">
        <f t="shared" si="1"/>
        <v>78414</v>
      </c>
      <c r="L25" s="18"/>
      <c r="M25" s="12"/>
      <c r="N25" s="13"/>
      <c r="O25" s="12"/>
      <c r="P25" s="29"/>
    </row>
    <row r="26" spans="2:16" ht="15" customHeight="1" x14ac:dyDescent="0.25">
      <c r="B26" s="28"/>
      <c r="C26" s="120" t="s">
        <v>21</v>
      </c>
      <c r="D26" s="120"/>
      <c r="E26" s="12"/>
      <c r="F26" s="110" t="s">
        <v>23</v>
      </c>
      <c r="G26" s="110"/>
      <c r="H26" s="110"/>
      <c r="I26" s="110"/>
      <c r="J26" s="110"/>
      <c r="K26" s="110"/>
      <c r="L26" s="110"/>
      <c r="M26" s="12"/>
      <c r="N26" s="12"/>
      <c r="O26" s="12"/>
      <c r="P26" s="29"/>
    </row>
    <row r="27" spans="2:16" x14ac:dyDescent="0.25">
      <c r="B27" s="28"/>
      <c r="C27" s="120"/>
      <c r="D27" s="120"/>
      <c r="E27" s="12"/>
      <c r="F27" s="23">
        <v>2016</v>
      </c>
      <c r="G27" s="22">
        <f>+G12/K12</f>
        <v>0.84334178535183468</v>
      </c>
      <c r="H27" s="24"/>
      <c r="I27" s="22">
        <f>+I12/K12</f>
        <v>0.15665821464816534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16" x14ac:dyDescent="0.25">
      <c r="B28" s="28"/>
      <c r="C28" s="120"/>
      <c r="D28" s="120"/>
      <c r="E28" s="12"/>
      <c r="F28" s="23">
        <v>2011</v>
      </c>
      <c r="G28" s="22">
        <f>+G17/K17</f>
        <v>0.88310911624351085</v>
      </c>
      <c r="H28" s="24"/>
      <c r="I28" s="22">
        <f>+I17/K17</f>
        <v>0.11689088375648914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16" x14ac:dyDescent="0.25">
      <c r="B29" s="28"/>
      <c r="C29" s="120"/>
      <c r="D29" s="120"/>
      <c r="E29" s="12"/>
      <c r="F29" s="23">
        <v>2006</v>
      </c>
      <c r="G29" s="22">
        <f>+G22/K22</f>
        <v>0.88052704209909449</v>
      </c>
      <c r="H29" s="24"/>
      <c r="I29" s="22">
        <f>+I22/K22</f>
        <v>0.11947295790090549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16" x14ac:dyDescent="0.25">
      <c r="B30" s="28"/>
      <c r="C30" s="12"/>
      <c r="D30" s="12"/>
      <c r="E30" s="12"/>
      <c r="F30" s="122" t="s">
        <v>26</v>
      </c>
      <c r="G30" s="122"/>
      <c r="H30" s="122"/>
      <c r="I30" s="122"/>
      <c r="J30" s="122"/>
      <c r="K30" s="122"/>
      <c r="L30" s="122"/>
      <c r="M30" s="12"/>
      <c r="N30" s="12"/>
      <c r="O30" s="12"/>
      <c r="P30" s="29"/>
    </row>
    <row r="31" spans="2:16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4" spans="2:16" x14ac:dyDescent="0.25">
      <c r="B34" s="25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x14ac:dyDescent="0.25">
      <c r="B35" s="28"/>
      <c r="C35" s="91" t="str">
        <f>+CONCATENATE("Sin considerar a los residentes de esta región, entre las principales regiones de procedencia de los huespedes nacionales figuran ",E41," con ",FIXED(F41,0)," arribos en esta región (equivalente al ",FIXED(G41*100,1),"% de este total), ",E42," con ",FIXED(F42,0)," arribos (",FIXED(G42*100,1),"%)  y ",E43," con ",FIXED(F43,0)," arribos (",FIXED(G43*100,1)," %). En tanto  ",J41," es el principal lugar de procedencia de los huespedes del exterior con ",FIXED(K41,0),"  arribos (equivalente al ",FIXED(L41*100,1)," % de los arribos del exterior), le sigue ",J42,"  con  ",FIXED(K42,0),"  arribos (",FIXED(L42*100,1)," %) y ",J43," con ",FIXED(K43,0)," (",FIXED(L43*100,1)," %) entre las principales.")</f>
        <v>Sin considerar a los residentes de esta región, entre las principales regiones de procedencia de los huespedes nacionales figuran Lima Metropolitana y Callao con 126,455 arribos en esta región (equivalente al 54.9% de este total), Piura con 30,122 arribos (13.1%)  y La Libertad con 16,247 arribos (7.1 %). En tanto  Ecuador es el principal lugar de procedencia de los huespedes del exterior con 35,073  arribos (equivalente al 69.5 % de los arribos del exterior), le sigue Chile  con  3,278  arribos (6.5 %) y Colombia con 2,209 (4.4 %) entre las principales.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29"/>
    </row>
    <row r="36" spans="2:16" x14ac:dyDescent="0.25">
      <c r="B36" s="28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29"/>
    </row>
    <row r="37" spans="2:16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2:16" ht="15" customHeight="1" x14ac:dyDescent="0.25">
      <c r="B38" s="28"/>
      <c r="C38" s="12"/>
      <c r="D38" s="12"/>
      <c r="E38" s="90" t="s">
        <v>46</v>
      </c>
      <c r="F38" s="90"/>
      <c r="G38" s="90"/>
      <c r="H38" s="90"/>
      <c r="I38" s="12"/>
      <c r="J38" s="90" t="s">
        <v>45</v>
      </c>
      <c r="K38" s="90"/>
      <c r="L38" s="90"/>
      <c r="M38" s="12"/>
      <c r="N38" s="12"/>
      <c r="O38" s="12"/>
      <c r="P38" s="29"/>
    </row>
    <row r="39" spans="2:16" x14ac:dyDescent="0.25">
      <c r="B39" s="28"/>
      <c r="C39" s="12"/>
      <c r="D39" s="12"/>
      <c r="E39" s="90"/>
      <c r="F39" s="90"/>
      <c r="G39" s="90"/>
      <c r="H39" s="90"/>
      <c r="I39" s="12"/>
      <c r="J39" s="90"/>
      <c r="K39" s="90"/>
      <c r="L39" s="90"/>
      <c r="M39" s="12"/>
      <c r="N39" s="12"/>
      <c r="O39" s="12"/>
      <c r="P39" s="29"/>
    </row>
    <row r="40" spans="2:16" x14ac:dyDescent="0.25">
      <c r="B40" s="28"/>
      <c r="C40" s="12"/>
      <c r="D40" s="12"/>
      <c r="E40" s="48" t="s">
        <v>27</v>
      </c>
      <c r="F40" s="48" t="s">
        <v>43</v>
      </c>
      <c r="G40" s="48" t="s">
        <v>52</v>
      </c>
      <c r="H40" s="48" t="s">
        <v>44</v>
      </c>
      <c r="I40" s="12"/>
      <c r="J40" s="48" t="s">
        <v>42</v>
      </c>
      <c r="K40" s="48" t="s">
        <v>43</v>
      </c>
      <c r="L40" s="48" t="s">
        <v>44</v>
      </c>
      <c r="M40" s="12"/>
      <c r="N40" s="12"/>
      <c r="O40" s="12"/>
      <c r="P40" s="29"/>
    </row>
    <row r="41" spans="2:16" x14ac:dyDescent="0.25">
      <c r="B41" s="28"/>
      <c r="C41" s="12"/>
      <c r="D41" s="69"/>
      <c r="E41" s="8" t="s">
        <v>95</v>
      </c>
      <c r="F41" s="49">
        <v>126455</v>
      </c>
      <c r="G41" s="50">
        <f t="shared" ref="G41:G49" si="3">+F41/F$49</f>
        <v>0.54906668866609643</v>
      </c>
      <c r="H41" s="50">
        <f t="shared" ref="H41:H48" si="4">+F41/F$52</f>
        <v>0.46536318605695276</v>
      </c>
      <c r="I41" s="12"/>
      <c r="J41" s="8" t="s">
        <v>100</v>
      </c>
      <c r="K41" s="49">
        <v>35073</v>
      </c>
      <c r="L41" s="50">
        <f t="shared" ref="L41:L52" si="5">+K41/K$52</f>
        <v>0.69483130930919035</v>
      </c>
      <c r="M41" s="12"/>
      <c r="N41" s="12"/>
      <c r="O41" s="12"/>
      <c r="P41" s="29"/>
    </row>
    <row r="42" spans="2:16" x14ac:dyDescent="0.25">
      <c r="B42" s="28"/>
      <c r="C42" s="12"/>
      <c r="D42" s="51"/>
      <c r="E42" s="8" t="s">
        <v>51</v>
      </c>
      <c r="F42" s="49">
        <v>30122</v>
      </c>
      <c r="G42" s="50">
        <f t="shared" si="3"/>
        <v>0.13078950453521138</v>
      </c>
      <c r="H42" s="50">
        <f t="shared" si="4"/>
        <v>0.11085105286787815</v>
      </c>
      <c r="I42" s="12"/>
      <c r="J42" s="8" t="s">
        <v>56</v>
      </c>
      <c r="K42" s="49">
        <v>3278</v>
      </c>
      <c r="L42" s="50">
        <f t="shared" si="5"/>
        <v>6.4940467935891588E-2</v>
      </c>
      <c r="M42" s="12"/>
      <c r="N42" s="12"/>
      <c r="O42" s="12"/>
      <c r="P42" s="29"/>
    </row>
    <row r="43" spans="2:16" x14ac:dyDescent="0.25">
      <c r="B43" s="28"/>
      <c r="C43" s="12"/>
      <c r="D43" s="12"/>
      <c r="E43" s="8" t="s">
        <v>50</v>
      </c>
      <c r="F43" s="49">
        <v>16247</v>
      </c>
      <c r="G43" s="50">
        <f t="shared" si="3"/>
        <v>7.0544355626571256E-2</v>
      </c>
      <c r="H43" s="50">
        <f t="shared" si="4"/>
        <v>5.9790088836877239E-2</v>
      </c>
      <c r="I43" s="12"/>
      <c r="J43" s="8" t="s">
        <v>55</v>
      </c>
      <c r="K43" s="49">
        <v>2209</v>
      </c>
      <c r="L43" s="50">
        <f t="shared" si="5"/>
        <v>4.3762505695663374E-2</v>
      </c>
      <c r="M43" s="12"/>
      <c r="N43" s="12"/>
      <c r="O43" s="12"/>
      <c r="P43" s="29"/>
    </row>
    <row r="44" spans="2:16" x14ac:dyDescent="0.25">
      <c r="B44" s="28"/>
      <c r="C44" s="12"/>
      <c r="D44" s="12"/>
      <c r="E44" s="8" t="s">
        <v>49</v>
      </c>
      <c r="F44" s="49">
        <v>15935</v>
      </c>
      <c r="G44" s="50">
        <f t="shared" si="3"/>
        <v>6.9189653899760756E-2</v>
      </c>
      <c r="H44" s="50">
        <f t="shared" si="4"/>
        <v>5.8641907159207168E-2</v>
      </c>
      <c r="I44" s="12"/>
      <c r="J44" s="8" t="s">
        <v>34</v>
      </c>
      <c r="K44" s="49">
        <v>1637</v>
      </c>
      <c r="L44" s="50">
        <f t="shared" si="5"/>
        <v>3.2430611961883633E-2</v>
      </c>
      <c r="M44" s="12"/>
      <c r="N44" s="12"/>
      <c r="O44" s="12"/>
      <c r="P44" s="29"/>
    </row>
    <row r="45" spans="2:16" x14ac:dyDescent="0.25">
      <c r="B45" s="28"/>
      <c r="C45" s="12"/>
      <c r="D45" s="12"/>
      <c r="E45" s="8" t="s">
        <v>85</v>
      </c>
      <c r="F45" s="49">
        <v>15924</v>
      </c>
      <c r="G45" s="50">
        <f t="shared" si="3"/>
        <v>6.9141891979905251E-2</v>
      </c>
      <c r="H45" s="50">
        <f t="shared" si="4"/>
        <v>5.8601426394930337E-2</v>
      </c>
      <c r="I45" s="12"/>
      <c r="J45" s="8" t="s">
        <v>40</v>
      </c>
      <c r="K45" s="49">
        <v>1531</v>
      </c>
      <c r="L45" s="50">
        <f t="shared" si="5"/>
        <v>3.0330645640588783E-2</v>
      </c>
      <c r="M45" s="12"/>
      <c r="N45" s="12"/>
      <c r="O45" s="12"/>
      <c r="P45" s="29"/>
    </row>
    <row r="46" spans="2:16" x14ac:dyDescent="0.25">
      <c r="B46" s="28"/>
      <c r="C46" s="12"/>
      <c r="D46" s="12"/>
      <c r="E46" s="8" t="s">
        <v>99</v>
      </c>
      <c r="F46" s="49">
        <v>9437</v>
      </c>
      <c r="G46" s="50">
        <f t="shared" si="3"/>
        <v>4.0975385243303561E-2</v>
      </c>
      <c r="H46" s="50">
        <f t="shared" si="4"/>
        <v>3.4728815680040041E-2</v>
      </c>
      <c r="I46" s="12"/>
      <c r="J46" s="8" t="s">
        <v>37</v>
      </c>
      <c r="K46" s="49">
        <v>1030</v>
      </c>
      <c r="L46" s="50">
        <f t="shared" si="5"/>
        <v>2.0405333122015968E-2</v>
      </c>
      <c r="M46" s="12"/>
      <c r="N46" s="12"/>
      <c r="O46" s="12"/>
      <c r="P46" s="29"/>
    </row>
    <row r="47" spans="2:16" x14ac:dyDescent="0.25">
      <c r="B47" s="28"/>
      <c r="C47" s="12"/>
      <c r="D47" s="12"/>
      <c r="E47" s="8" t="s">
        <v>61</v>
      </c>
      <c r="F47" s="49">
        <v>3055</v>
      </c>
      <c r="G47" s="50">
        <f t="shared" si="3"/>
        <v>1.3264787741686169E-2</v>
      </c>
      <c r="H47" s="50">
        <f t="shared" si="4"/>
        <v>1.1242612260519478E-2</v>
      </c>
      <c r="I47" s="12"/>
      <c r="J47" s="8" t="s">
        <v>35</v>
      </c>
      <c r="K47" s="49">
        <v>1008</v>
      </c>
      <c r="L47" s="50">
        <f t="shared" si="5"/>
        <v>1.996949105533213E-2</v>
      </c>
      <c r="M47" s="12"/>
      <c r="N47" s="12"/>
      <c r="O47" s="12"/>
      <c r="P47" s="29"/>
    </row>
    <row r="48" spans="2:16" x14ac:dyDescent="0.25">
      <c r="B48" s="28"/>
      <c r="C48" s="12"/>
      <c r="D48" s="12"/>
      <c r="E48" s="8" t="s">
        <v>41</v>
      </c>
      <c r="F48" s="49">
        <v>13134</v>
      </c>
      <c r="G48" s="50">
        <f t="shared" si="3"/>
        <v>5.702773230746519E-2</v>
      </c>
      <c r="H48" s="50">
        <f t="shared" si="4"/>
        <v>4.8334032546534476E-2</v>
      </c>
      <c r="I48" s="12"/>
      <c r="J48" s="8" t="s">
        <v>36</v>
      </c>
      <c r="K48" s="49">
        <v>781</v>
      </c>
      <c r="L48" s="50">
        <f t="shared" si="5"/>
        <v>1.5472393367276184E-2</v>
      </c>
      <c r="M48" s="12"/>
      <c r="N48" s="12"/>
      <c r="O48" s="12"/>
      <c r="P48" s="29"/>
    </row>
    <row r="49" spans="2:16" x14ac:dyDescent="0.25">
      <c r="B49" s="28"/>
      <c r="C49" s="12"/>
      <c r="D49" s="12"/>
      <c r="E49" s="52" t="s">
        <v>17</v>
      </c>
      <c r="F49" s="53">
        <f>SUM(F41:F48)</f>
        <v>230309</v>
      </c>
      <c r="G49" s="54">
        <f t="shared" si="3"/>
        <v>1</v>
      </c>
      <c r="H49" s="50"/>
      <c r="I49" s="12"/>
      <c r="J49" s="8" t="s">
        <v>101</v>
      </c>
      <c r="K49" s="49">
        <v>450</v>
      </c>
      <c r="L49" s="50">
        <f t="shared" si="5"/>
        <v>8.9149513639875579E-3</v>
      </c>
      <c r="M49" s="12"/>
      <c r="N49" s="12"/>
      <c r="O49" s="12"/>
      <c r="P49" s="29"/>
    </row>
    <row r="50" spans="2:16" x14ac:dyDescent="0.25">
      <c r="B50" s="28"/>
      <c r="C50" s="12"/>
      <c r="D50" s="12"/>
      <c r="E50" s="8"/>
      <c r="F50" s="49"/>
      <c r="G50" s="8"/>
      <c r="H50" s="50"/>
      <c r="I50" s="12"/>
      <c r="J50" s="8" t="s">
        <v>102</v>
      </c>
      <c r="K50" s="49">
        <v>417</v>
      </c>
      <c r="L50" s="50">
        <f t="shared" si="5"/>
        <v>8.2611882639618047E-3</v>
      </c>
      <c r="M50" s="12"/>
      <c r="N50" s="12"/>
      <c r="O50" s="12"/>
      <c r="P50" s="29"/>
    </row>
    <row r="51" spans="2:16" x14ac:dyDescent="0.25">
      <c r="B51" s="28"/>
      <c r="C51" s="12"/>
      <c r="D51" s="12"/>
      <c r="E51" s="8" t="s">
        <v>86</v>
      </c>
      <c r="F51" s="49">
        <v>41425</v>
      </c>
      <c r="G51" s="8"/>
      <c r="H51" s="50">
        <f>+F51/F$52</f>
        <v>0.15244687819706035</v>
      </c>
      <c r="I51" s="12"/>
      <c r="J51" s="8" t="s">
        <v>41</v>
      </c>
      <c r="K51" s="49">
        <v>3063</v>
      </c>
      <c r="L51" s="50">
        <f t="shared" si="5"/>
        <v>6.068110228420865E-2</v>
      </c>
      <c r="M51" s="12"/>
      <c r="N51" s="12"/>
      <c r="O51" s="12"/>
      <c r="P51" s="29"/>
    </row>
    <row r="52" spans="2:16" x14ac:dyDescent="0.25">
      <c r="B52" s="28"/>
      <c r="C52" s="12"/>
      <c r="D52" s="12"/>
      <c r="E52" s="52" t="s">
        <v>17</v>
      </c>
      <c r="F52" s="53">
        <f>+F51+F49</f>
        <v>271734</v>
      </c>
      <c r="G52" s="52"/>
      <c r="H52" s="54">
        <f>+F52/F$52</f>
        <v>1</v>
      </c>
      <c r="I52" s="12"/>
      <c r="J52" s="52" t="s">
        <v>17</v>
      </c>
      <c r="K52" s="53">
        <f>SUM(K41:K51)</f>
        <v>50477</v>
      </c>
      <c r="L52" s="54">
        <f t="shared" si="5"/>
        <v>1</v>
      </c>
      <c r="M52" s="12"/>
      <c r="N52" s="12"/>
      <c r="O52" s="12"/>
      <c r="P52" s="29"/>
    </row>
    <row r="53" spans="2:16" x14ac:dyDescent="0.25">
      <c r="B53" s="28"/>
      <c r="C53" s="12"/>
      <c r="D53" s="12"/>
      <c r="E53" s="55" t="s">
        <v>47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16" x14ac:dyDescent="0.25">
      <c r="B54" s="28"/>
      <c r="C54" s="12"/>
      <c r="D54" s="12"/>
      <c r="E54" s="92" t="s">
        <v>53</v>
      </c>
      <c r="F54" s="92"/>
      <c r="G54" s="92"/>
      <c r="H54" s="92"/>
      <c r="I54" s="92"/>
      <c r="J54" s="92"/>
      <c r="K54" s="92"/>
      <c r="L54" s="92"/>
      <c r="M54" s="12"/>
      <c r="N54" s="12"/>
      <c r="O54" s="12"/>
      <c r="P54" s="29"/>
    </row>
    <row r="55" spans="2:16" x14ac:dyDescent="0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</sheetData>
  <mergeCells count="11">
    <mergeCell ref="B1:P2"/>
    <mergeCell ref="C7:O8"/>
    <mergeCell ref="F10:L10"/>
    <mergeCell ref="N20:O21"/>
    <mergeCell ref="C26:D29"/>
    <mergeCell ref="F26:L26"/>
    <mergeCell ref="F30:L30"/>
    <mergeCell ref="C35:O36"/>
    <mergeCell ref="E38:H39"/>
    <mergeCell ref="J38:L39"/>
    <mergeCell ref="E54:L5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Carátula</vt:lpstr>
      <vt:lpstr>Índice</vt:lpstr>
      <vt:lpstr>Norte</vt:lpstr>
      <vt:lpstr>Cajamarca</vt:lpstr>
      <vt:lpstr>La Libertad</vt:lpstr>
      <vt:lpstr>Lambayeque</vt:lpstr>
      <vt:lpstr>Piura</vt:lpstr>
      <vt:lpstr>Tumbes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2017-05-15T14:05:33Z</dcterms:modified>
</cp:coreProperties>
</file>